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Listas" sheetId="2" state="hidden" r:id="rId4"/>
    <sheet name="Pipeline" sheetId="3" state="visible" r:id="rId5"/>
    <sheet name="Dashboard" sheetId="4" state="visible" r:id="rId6"/>
    <sheet name="Notas" sheetId="5" state="visible" r:id="rId7"/>
  </sheets>
  <definedNames>
    <definedName function="false" hidden="true" localSheetId="2" name="_xlnm._FilterDatabase" vbProcedure="false">Pipeline!$A$4:$O$104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<sst xmlns="http://schemas.openxmlformats.org/spreadsheetml/2006/main" count="215" uniqueCount="162">
  <si>
    <t xml:space="preserve">V.E.N.D.E. con IA</t>
  </si>
  <si>
    <t xml:space="preserve">Tablero Comercial de Ventas</t>
  </si>
  <si>
    <t xml:space="preserve">Versión 1.1 · Agosto 2026</t>
  </si>
  <si>
    <t xml:space="preserve">¿Qué es esta herramienta?</t>
  </si>
  <si>
    <t xml:space="preserve">Un sistema simple para ver de un vistazo todas tus oportunidades de venta: en qué etapa están, cuánto valen, qué sigue con cada una y cuáles necesitan tu atención hoy. Está basada en el Tablero Comercial del libro V.E.N.D.E. con IA. Si hoy llevas tus ventas en WhatsApp, en notas o en la memoria, esta herramienta es tu primer sistema comercial.</t>
  </si>
  <si>
    <t xml:space="preserve">Empieza en 3 pasos</t>
  </si>
  <si>
    <t xml:space="preserve">1.</t>
  </si>
  <si>
    <t xml:space="preserve">Escribe los nombres de tu equipo de ventas en el recuadro naranja de abajo. Si vendes tú solo, escribe tu nombre.</t>
  </si>
  <si>
    <t xml:space="preserve">2.</t>
  </si>
  <si>
    <t xml:space="preserve">Ve a la hoja Pipeline, borra los datos de ejemplo (selecciona solo el contenido de las columnas A a L, filas 5 a 12, y presiona Suprimir) y captura tus oportunidades reales, una por fila.</t>
  </si>
  <si>
    <t xml:space="preserve">3.</t>
  </si>
  <si>
    <t xml:space="preserve">Abre la hoja Dashboard: los indicadores y alertas se actualizan solos. Revísalo 2 veces por semana.</t>
  </si>
  <si>
    <t xml:space="preserve">Configura tu equipo (responsables)</t>
  </si>
  <si>
    <t xml:space="preserve">Escribe un nombre por celda. Estos nombres aparecen en la lista desplegable de la columna Responsable del Pipeline. Sustituye los ejemplos por los nombres reales de tu equipo.</t>
  </si>
  <si>
    <t xml:space="preserve">Tu equipo →</t>
  </si>
  <si>
    <t xml:space="preserve">Sofía</t>
  </si>
  <si>
    <t xml:space="preserve">Marco</t>
  </si>
  <si>
    <t xml:space="preserve">Paola</t>
  </si>
  <si>
    <t xml:space="preserve">Cómo se llena el Pipeline</t>
  </si>
  <si>
    <t xml:space="preserve">Regla de colores: las celdas claras (crema) son para que TÚ escribas. Las celdas grises se calculan solas: no las edites.</t>
  </si>
  <si>
    <t xml:space="preserve">Cliente / Prospecto</t>
  </si>
  <si>
    <t xml:space="preserve">Nombre de la persona o empresa que puede comprarte.</t>
  </si>
  <si>
    <t xml:space="preserve">Empresa o giro</t>
  </si>
  <si>
    <t xml:space="preserve">A qué se dedica (útil en ventas B2B). Si no aplica, déjalo vacío.</t>
  </si>
  <si>
    <t xml:space="preserve">Contacto</t>
  </si>
  <si>
    <t xml:space="preserve">Teléfono, WhatsApp o correo.</t>
  </si>
  <si>
    <t xml:space="preserve">Responsable</t>
  </si>
  <si>
    <t xml:space="preserve">Quién del equipo es dueño de esa oportunidad. Elígelo de la lista.</t>
  </si>
  <si>
    <t xml:space="preserve">Etapa</t>
  </si>
  <si>
    <t xml:space="preserve">En qué punto va la venta. Elígela de la lista (ver tabla de etapas abajo).</t>
  </si>
  <si>
    <t xml:space="preserve">Valor estimado ($)</t>
  </si>
  <si>
    <t xml:space="preserve">Cuánto vale la venta si se cierra. Usa una estimación conservadora, sin símbolos: solo el número.</t>
  </si>
  <si>
    <t xml:space="preserve">Últ. contacto</t>
  </si>
  <si>
    <t xml:space="preserve">La última fecha en que hablaste con el prospecto. Actualízala en cada contacto.</t>
  </si>
  <si>
    <t xml:space="preserve">Próxima acción</t>
  </si>
  <si>
    <t xml:space="preserve">Qué sigue, en concreto. No escribas «dar seguimiento»; escribe «llamar el martes para resolver dudas de la cotización».</t>
  </si>
  <si>
    <t xml:space="preserve">Fecha próx. acción</t>
  </si>
  <si>
    <t xml:space="preserve">Cuándo harás esa acción. De esta fecha salen las alertas del tablero.</t>
  </si>
  <si>
    <t xml:space="preserve">Fecha de cierre</t>
  </si>
  <si>
    <t xml:space="preserve">Llénala solo cuando la oportunidad se gana o se pierde.</t>
  </si>
  <si>
    <t xml:space="preserve">Razón de pérdida</t>
  </si>
  <si>
    <t xml:space="preserve">Solo si se perdió. Elígela de la lista: es el diagnóstico de tu proceso comercial.</t>
  </si>
  <si>
    <t xml:space="preserve">Notas</t>
  </si>
  <si>
    <t xml:space="preserve">Lo que necesites recordar de esa oportunidad.</t>
  </si>
  <si>
    <t xml:space="preserve">Días sin contacto · Alerta · Valor ponderado</t>
  </si>
  <si>
    <t xml:space="preserve">Se calculan solos (celdas grises). No los edites.</t>
  </si>
  <si>
    <t xml:space="preserve">Las 6 etapas y su probabilidad</t>
  </si>
  <si>
    <t xml:space="preserve">Tu oportunidad está aquí cuando…</t>
  </si>
  <si>
    <t xml:space="preserve">Probabilidad</t>
  </si>
  <si>
    <t xml:space="preserve">1. Prospecto</t>
  </si>
  <si>
    <t xml:space="preserve">Mostró interés y ya tiene nombre, contacto y responsable asignado.</t>
  </si>
  <si>
    <t xml:space="preserve">2. Primer contacto</t>
  </si>
  <si>
    <t xml:space="preserve">Ya hubo una conversación real y entendiste su necesidad.</t>
  </si>
  <si>
    <t xml:space="preserve">3. Propuesta enviada</t>
  </si>
  <si>
    <t xml:space="preserve">Enviaste la propuesta, confirmaste que la recibió y tiene fecha de seguimiento.</t>
  </si>
  <si>
    <t xml:space="preserve">4. En negociación</t>
  </si>
  <si>
    <t xml:space="preserve">Respondió y están hablando de precio, alcance o fechas.</t>
  </si>
  <si>
    <t xml:space="preserve">5. Ganada</t>
  </si>
  <si>
    <t xml:space="preserve">Hay compromiso formal: anticipo, contrato u orden de compra.</t>
  </si>
  <si>
    <t xml:space="preserve">6. Perdida</t>
  </si>
  <si>
    <t xml:space="preserve">Se cayó. Registra la razón: ahí está lo que tu proceso debe corregir.</t>
  </si>
  <si>
    <t xml:space="preserve">El valor ponderado del Pipeline multiplica el valor estimado por la probabilidad de su etapa: es la forma realista de medir cuánto vale hoy tu pipeline.</t>
  </si>
  <si>
    <t xml:space="preserve">Tu rutina semanal (15 minutos, 2 veces por semana)</t>
  </si>
  <si>
    <t xml:space="preserve">•  Lunes — planifica: abre el Dashboard, atiende primero las alertas 🔴 y 🔵, y asegúrate de que toda oportunidad abierta tenga próxima acción con fecha.</t>
  </si>
  <si>
    <t xml:space="preserve">•  Jueves — ajusta: actualiza etapas y fechas de último contacto, captura oportunidades nuevas y cierra las que se ganaron o perdieron.</t>
  </si>
  <si>
    <t xml:space="preserve">•  Regla de oro: una oportunidad con más de 5 días sin contacto se marca con alerta 🟠. Retómala antes de que se enfríe.</t>
  </si>
  <si>
    <t xml:space="preserve">Cómo cerrar una oportunidad (ganada o perdida)</t>
  </si>
  <si>
    <t xml:space="preserve">Cambia la Etapa a «5. Ganada» o «6. Perdida», escribe la Fecha de cierre y, si se perdió, elige la Razón de pérdida. No borres las filas cerradas: son la historia con la que el Dashboard calcula tu conversión y te dice por qué pierdes ventas.</t>
  </si>
  <si>
    <t xml:space="preserve">Para no romper la herramienta</t>
  </si>
  <si>
    <t xml:space="preserve">•  Escribe solo en las celdas claras: columnas A a L del Pipeline, el recuadro de equipo de esta hoja y la hoja Notas.</t>
  </si>
  <si>
    <t xml:space="preserve">•  No insertes ni elimines columnas ni edites las celdas grises (ahí viven las fórmulas). Las columnas P y Q del Pipeline están ocultas a propósito: no las borres.</t>
  </si>
  <si>
    <t xml:space="preserve">•  Agrega cada oportunidad nueva en la primera fila vacía. Hay 100 filas listas con fórmulas; no dejes filas en blanco entre registros.</t>
  </si>
  <si>
    <t xml:space="preserve">•  ¿Usas Google Sheets? Sube el archivo a Drive y ábrelo con Google Sheets: todo funciona igual.</t>
  </si>
  <si>
    <t xml:space="preserve">•  Si algo se descompone, descarga de nuevo la plantilla en vendeconia.com.mx y copia tus datos.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</si>
  <si>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</si>
  <si>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</si>
  <si>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</si>
  <si>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v1.1 · Agosto 2026 · Alertas más robustas (lógica interna independiente de la presentación), CTA actualizado y ajuste de reglas de uso.  |  v1.0 · Agosto 2026 · Versión inicial.</t>
  </si>
  <si>
    <t xml:space="preserve">Precio</t>
  </si>
  <si>
    <t xml:space="preserve">Tiempo de respuesta</t>
  </si>
  <si>
    <t xml:space="preserve">Competencia</t>
  </si>
  <si>
    <t xml:space="preserve">La necesidad cambió</t>
  </si>
  <si>
    <t xml:space="preserve">Dejó de responder</t>
  </si>
  <si>
    <t xml:space="preserve">Otro</t>
  </si>
  <si>
    <t xml:space="preserve">  PIPELINE — Tablero Comercial de Ventas · V.E.N.D.E. con IA</t>
  </si>
  <si>
    <t xml:space="preserve">  ✍️ Llena las columnas claras (A–L) · 🔒 Las grises (M–O) se calculan solas · Los datos de ejemplo (filas 5–12) se borran seleccionando solo su contenido en A–L</t>
  </si>
  <si>
    <t xml:space="preserve">Contacto (tel. / correo)</t>
  </si>
  <si>
    <t xml:space="preserve">Próxima acción (en concreto)</t>
  </si>
  <si>
    <t xml:space="preserve">Días sin contacto</t>
  </si>
  <si>
    <t xml:space="preserve">Alerta</t>
  </si>
  <si>
    <t xml:space="preserve">Valor ponderado ($)</t>
  </si>
  <si>
    <t xml:space="preserve">Ferretería El Águila</t>
  </si>
  <si>
    <t xml:space="preserve">Construcción</t>
  </si>
  <si>
    <t xml:space="preserve">81 1234 5678</t>
  </si>
  <si>
    <t xml:space="preserve">Llamar para resolver dudas de la cotización</t>
  </si>
  <si>
    <t xml:space="preserve">Pidió desglose de instalación</t>
  </si>
  <si>
    <t xml:space="preserve">Restaurante El Patio</t>
  </si>
  <si>
    <t xml:space="preserve">Alimentos</t>
  </si>
  <si>
    <t xml:space="preserve">55 8765 4321</t>
  </si>
  <si>
    <t xml:space="preserve">Confirmar fecha de instalación</t>
  </si>
  <si>
    <t xml:space="preserve">Quiere empezar este mes</t>
  </si>
  <si>
    <t xml:space="preserve">Taller Hernández</t>
  </si>
  <si>
    <t xml:space="preserve">Automotriz</t>
  </si>
  <si>
    <t xml:space="preserve">81 2222 3344</t>
  </si>
  <si>
    <t xml:space="preserve">Enviar cotización de mantenimiento anual</t>
  </si>
  <si>
    <t xml:space="preserve">Bodega Central</t>
  </si>
  <si>
    <t xml:space="preserve">Logística</t>
  </si>
  <si>
    <t xml:space="preserve">33 5544 7788</t>
  </si>
  <si>
    <t xml:space="preserve">Agendar visita para tomar medidas</t>
  </si>
  <si>
    <t xml:space="preserve">Llegó por recomendación</t>
  </si>
  <si>
    <t xml:space="preserve">Clínica Dental Sonríe</t>
  </si>
  <si>
    <t xml:space="preserve">Salud</t>
  </si>
  <si>
    <t xml:space="preserve">55 1122 3344</t>
  </si>
  <si>
    <t xml:space="preserve">Propuesta enviada por WhatsApp</t>
  </si>
  <si>
    <t xml:space="preserve">Escuela Monte Verde</t>
  </si>
  <si>
    <t xml:space="preserve">Educación</t>
  </si>
  <si>
    <t xml:space="preserve">81 9988 7766</t>
  </si>
  <si>
    <t xml:space="preserve">Anticipo del 50% recibido</t>
  </si>
  <si>
    <t xml:space="preserve">Refaccionaria Norte</t>
  </si>
  <si>
    <t xml:space="preserve">81 4455 6677</t>
  </si>
  <si>
    <t xml:space="preserve">La cotización salió 6 días después</t>
  </si>
  <si>
    <t xml:space="preserve">Hotel Los Arcos</t>
  </si>
  <si>
    <t xml:space="preserve">Turismo</t>
  </si>
  <si>
    <t xml:space="preserve">998 111 2233</t>
  </si>
  <si>
    <t xml:space="preserve">Enviar propuesta ajustada con descuento por volumen</t>
  </si>
  <si>
    <t xml:space="preserve">Comparando con un competidor</t>
  </si>
  <si>
    <t xml:space="preserve">  DASHBOARD — Tablero Comercial de Ventas · V.E.N.D.E. con IA</t>
  </si>
  <si>
    <t xml:space="preserve">Hoy:</t>
  </si>
  <si>
    <t xml:space="preserve">Oportunidades abiertas</t>
  </si>
  <si>
    <t xml:space="preserve">Valor del pipeline</t>
  </si>
  <si>
    <t xml:space="preserve">Valor ponderado</t>
  </si>
  <si>
    <t xml:space="preserve">Requieren tu atención</t>
  </si>
  <si>
    <t xml:space="preserve">⚡ Qué hacer hoy  —  ve al Pipeline y atiende en este orden</t>
  </si>
  <si>
    <t xml:space="preserve">🔴 Acciones vencidas</t>
  </si>
  <si>
    <t xml:space="preserve">Ya pasó la fecha de la próxima acción. Hazlas hoy.</t>
  </si>
  <si>
    <t xml:space="preserve">🔵 Acciones para hoy</t>
  </si>
  <si>
    <t xml:space="preserve">Programadas para hoy. Que no se muevan de fecha.</t>
  </si>
  <si>
    <t xml:space="preserve">🟠 +5 días sin contacto</t>
  </si>
  <si>
    <t xml:space="preserve">Se están enfriando. Retoma contacto y agenda el siguiente paso.</t>
  </si>
  <si>
    <t xml:space="preserve">🟡 Sin próxima acción</t>
  </si>
  <si>
    <t xml:space="preserve">Sin siguiente paso definido: así se pierden en silencio. Define acción y fecha.</t>
  </si>
  <si>
    <t xml:space="preserve">Pipeline por etapa (oportunidades abiertas)</t>
  </si>
  <si>
    <t xml:space="preserve">#</t>
  </si>
  <si>
    <t xml:space="preserve">Valor ($)</t>
  </si>
  <si>
    <t xml:space="preserve">Top 5 oportunidades abiertas por valor</t>
  </si>
  <si>
    <t xml:space="preserve">Resultados acumulados</t>
  </si>
  <si>
    <t xml:space="preserve">¿Por qué perdemos?</t>
  </si>
  <si>
    <t xml:space="preserve">Ganadas (#)</t>
  </si>
  <si>
    <t xml:space="preserve">Ganadas ($)</t>
  </si>
  <si>
    <t xml:space="preserve">Perdidas (#)</t>
  </si>
  <si>
    <t xml:space="preserve">Perdidas ($)</t>
  </si>
  <si>
    <t xml:space="preserve">Conversión de cierres</t>
  </si>
  <si>
    <t xml:space="preserve">Ticket promedio ganado</t>
  </si>
  <si>
    <t xml:space="preserve">La razón de pérdida más repetida es lo primero que tu proceso comercial debe corregir. Más herramientas para lograrlo en vendeconia.com.mx</t>
  </si>
  <si>
    <t xml:space="preserve">  NOTAS Y DECISIONES · V.E.N.D.E. con IA</t>
  </si>
  <si>
    <t xml:space="preserve">Úsala en tu revisión de lunes y jueves: acuerdos, decisiones y pendientes que no pertenecen a una sola oportunidad.</t>
  </si>
  <si>
    <t xml:space="preserve">Fecha</t>
  </si>
  <si>
    <t xml:space="preserve">Nota o decisión</t>
  </si>
  <si>
    <t xml:space="preserve">Próximo paso</t>
  </si>
  <si>
    <t xml:space="preserve">Ejemplo: esta semana priorizamos reactivar las oportunidades con alerta 🟠 antes de buscar prospectos nuevos. (Borra esta fila de ejemplo.)</t>
  </si>
  <si>
    <t xml:space="preserve">Revisar el jueves cuántas se reactivaron.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</si>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</sst>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\$#,##0"/>
    <numFmt numFmtId="167" formatCode="dd/mm/yyyy"/>
    <numFmt numFmtId="168" formatCode="0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F58220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1F3251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9"/>
      <color rgb="FF1F3251"/>
      <name val="Arial"/>
      <family val="0"/>
      <charset val="1"/>
    </font>
    <font>
      <b val="true"/>
      <sz val="9.5"/>
      <color rgb="FF6B7280"/>
      <name val="Arial"/>
      <family val="0"/>
      <charset val="1"/>
    </font>
    <font>
      <b val="true"/>
      <sz val="20"/>
      <color rgb="FF1F3251"/>
      <name val="Arial"/>
      <family val="0"/>
      <charset val="1"/>
    </font>
    <font>
      <b val="true"/>
      <sz val="20"/>
      <color rgb="FFF58220"/>
      <name val="Arial"/>
      <family val="0"/>
      <charset val="1"/>
    </font>
    <font>
      <b val="true"/>
      <sz val="20"/>
      <color rgb="FFC0392B"/>
      <name val="Arial"/>
      <family val="0"/>
      <charset val="1"/>
    </font>
    <font>
      <b val="true"/>
      <sz val="12"/>
      <color rgb="FF1F3251"/>
      <name val="Arial"/>
      <family val="0"/>
      <charset val="1"/>
    </font>
    <font>
      <sz val="9"/>
      <color rgb="FF6B7280"/>
      <name val="Arial"/>
      <family val="0"/>
      <charset val="1"/>
    </font>
    <font>
      <sz val="10"/>
      <color rgb="FFF58220"/>
      <name val="Arial"/>
      <family val="0"/>
      <charset val="1"/>
    </font>
    <font>
      <sz val="9.5"/>
      <color rgb="FF222222"/>
      <name val="Arial"/>
      <family val="0"/>
      <charset val="1"/>
    </font>
    <font>
      <sz val="9.5"/>
      <color rgb="FF6B7280"/>
      <name val="Arial"/>
      <family val="0"/>
      <charset val="1"/>
    </font>
    <font>
      <b val="true"/>
      <sz val="10.5"/>
      <color rgb="FF1F3251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8220"/>
        <bgColor rgb="FFFF8080"/>
      </patternFill>
    </fill>
    <fill>
      <patternFill patternType="solid">
        <fgColor rgb="FFFDEBD8"/>
        <bgColor rgb="FFFBE7E4"/>
      </patternFill>
    </fill>
    <fill>
      <patternFill patternType="solid">
        <fgColor rgb="FFFFF7EC"/>
        <bgColor rgb="FFFEF8DC"/>
      </patternFill>
    </fill>
    <fill>
      <patternFill patternType="solid">
        <fgColor rgb="FF1F3251"/>
        <bgColor rgb="FF16233B"/>
      </patternFill>
    </fill>
    <fill>
      <patternFill patternType="solid">
        <fgColor rgb="FF16233B"/>
        <bgColor rgb="FF222222"/>
      </patternFill>
    </fill>
    <fill>
      <patternFill patternType="solid">
        <fgColor rgb="FFEEF1F6"/>
        <bgColor rgb="FFECECEC"/>
      </patternFill>
    </fill>
    <fill>
      <patternFill patternType="solid">
        <fgColor rgb="FFF7F8FA"/>
        <bgColor rgb="FFFFF7E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>
        <color rgb="FFF58220"/>
      </left>
      <right style="medium">
        <color rgb="FFF58220"/>
      </right>
      <top style="medium">
        <color rgb="FFF58220"/>
      </top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thin">
        <color rgb="FFD5D9E0"/>
      </top>
      <bottom style="medium">
        <color rgb="FFF58220"/>
      </bottom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2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4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4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5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6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3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3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4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7">
    <dxf>
      <fill>
        <patternFill patternType="solid">
          <fgColor rgb="FF1F3251"/>
          <bgColor rgb="FF000000"/>
        </patternFill>
      </fill>
    </dxf>
    <dxf>
      <fill>
        <patternFill patternType="solid">
          <fgColor rgb="FFFFF7EC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4F3EA"/>
          <bgColor rgb="FF000000"/>
        </patternFill>
      </fill>
    </dxf>
    <dxf>
      <fill>
        <patternFill patternType="solid">
          <fgColor rgb="FFECECEC"/>
          <bgColor rgb="FF000000"/>
        </patternFill>
      </fill>
    </dxf>
    <dxf>
      <fill>
        <patternFill patternType="solid">
          <fgColor rgb="FF2E9E63"/>
          <bgColor rgb="FF000000"/>
        </patternFill>
      </fill>
    </dxf>
    <dxf>
      <fill>
        <patternFill patternType="solid">
          <fgColor rgb="FF6B7280"/>
          <bgColor rgb="FF000000"/>
        </patternFill>
      </fill>
    </dxf>
    <dxf>
      <fill>
        <patternFill patternType="solid">
          <fgColor rgb="FF16233B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B9770E"/>
          <bgColor rgb="FF000000"/>
        </patternFill>
      </fill>
    </dxf>
    <dxf>
      <fill>
        <patternFill patternType="solid">
          <fgColor rgb="FFE2EEF7"/>
          <bgColor rgb="FF000000"/>
        </patternFill>
      </fill>
    </dxf>
    <dxf>
      <fill>
        <patternFill patternType="solid">
          <fgColor rgb="FFFBE7E4"/>
          <bgColor rgb="FF000000"/>
        </patternFill>
      </fill>
    </dxf>
    <dxf>
      <fill>
        <patternFill patternType="solid">
          <fgColor rgb="FFFDF2DF"/>
          <bgColor rgb="FF000000"/>
        </patternFill>
      </fill>
    </dxf>
    <dxf>
      <fill>
        <patternFill patternType="solid">
          <fgColor rgb="FFFEF8DC"/>
          <bgColor rgb="FF000000"/>
        </patternFill>
      </fill>
    </dxf>
    <dxf>
      <fill>
        <patternFill patternType="solid">
          <fgColor rgb="FF2471A3"/>
          <bgColor rgb="FF000000"/>
        </patternFill>
      </fill>
    </dxf>
    <dxf>
      <fill>
        <patternFill patternType="solid">
          <fgColor rgb="FF8A6D00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ont>
        <name val="Arial"/>
        <charset val="1"/>
        <family val="0"/>
        <b val="1"/>
        <color rgb="FFC0392B"/>
        <sz val="10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2471A3"/>
        <sz val="10"/>
      </font>
      <fill>
        <patternFill>
          <bgColor rgb="FFE2EEF7"/>
        </patternFill>
      </fill>
    </dxf>
    <dxf>
      <font>
        <name val="Arial"/>
        <charset val="1"/>
        <family val="0"/>
        <b val="1"/>
        <color rgb="FFB9770E"/>
        <sz val="10"/>
      </font>
      <fill>
        <patternFill>
          <bgColor rgb="FFFDF2DF"/>
        </patternFill>
      </fill>
    </dxf>
    <dxf>
      <font>
        <name val="Arial"/>
        <charset val="1"/>
        <family val="0"/>
        <b val="1"/>
        <color rgb="FF8A6D00"/>
        <sz val="10"/>
      </font>
      <fill>
        <patternFill>
          <bgColor rgb="FFFEF8DC"/>
        </patternFill>
      </fill>
    </dxf>
    <dxf>
      <font>
        <name val="Arial"/>
        <charset val="1"/>
        <family val="0"/>
        <b val="1"/>
        <color rgb="FF2E9E63"/>
        <sz val="10"/>
      </font>
      <fill>
        <patternFill>
          <bgColor rgb="FFE4F3EA"/>
        </patternFill>
      </fill>
    </dxf>
    <dxf>
      <font>
        <name val="Arial"/>
        <charset val="1"/>
        <family val="0"/>
        <b val="1"/>
        <color rgb="FF2E9E63"/>
        <sz val="10"/>
      </font>
      <fill>
        <patternFill>
          <bgColor rgb="FFFFFFFF"/>
        </patternFill>
      </fill>
    </dxf>
    <dxf>
      <font>
        <name val="Arial"/>
        <charset val="1"/>
        <family val="0"/>
        <b val="1"/>
        <color rgb="FF6B7280"/>
        <sz val="10"/>
      </font>
      <fill>
        <patternFill>
          <bgColor rgb="FFFFFFFF"/>
        </patternFill>
      </fill>
    </dxf>
    <dxf>
      <font>
        <name val="Arial"/>
        <charset val="1"/>
        <family val="0"/>
        <b val="1"/>
        <color rgb="FF6B7280"/>
        <sz val="10"/>
      </font>
      <fill>
        <patternFill>
          <bgColor rgb="FFECECEC"/>
        </patternFill>
      </fill>
    </dxf>
    <dxf>
      <font>
        <name val="Arial"/>
        <charset val="1"/>
        <family val="0"/>
        <b val="1"/>
        <color rgb="FFB9770E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7EC"/>
      <rgbColor rgb="FFFF00FF"/>
      <rgbColor rgb="FF00FFFF"/>
      <rgbColor rgb="FF800000"/>
      <rgbColor rgb="FF008000"/>
      <rgbColor rgb="FF000080"/>
      <rgbColor rgb="FF8A6D00"/>
      <rgbColor rgb="FF800080"/>
      <rgbColor rgb="FF008080"/>
      <rgbColor rgb="FFD8DEE9"/>
      <rgbColor rgb="FF808080"/>
      <rgbColor rgb="FF9999FF"/>
      <rgbColor rgb="FF993366"/>
      <rgbColor rgb="FFFEF8DC"/>
      <rgbColor rgb="FFE4F3EA"/>
      <rgbColor rgb="FF660066"/>
      <rgbColor rgb="FFFF8080"/>
      <rgbColor rgb="FF2471A3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EF7"/>
      <rgbColor rgb="FFECECEC"/>
      <rgbColor rgb="FFFDF2DF"/>
      <rgbColor rgb="FFEEF1F6"/>
      <rgbColor rgb="FFFBE7E4"/>
      <rgbColor rgb="FFF7F8FA"/>
      <rgbColor rgb="FFFDEBD8"/>
      <rgbColor rgb="FF3366FF"/>
      <rgbColor rgb="FF33CCCC"/>
      <rgbColor rgb="FF99CC00"/>
      <rgbColor rgb="FFFFCC00"/>
      <rgbColor rgb="FFF58220"/>
      <rgbColor rgb="FFB9770E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B2:G7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42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27.75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27.75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27.75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27.75" hidden="false" customHeight="true" outlineLevel="0" collapsed="false">
      <c r="B16" s="6" t="s">
        <v>13</v>
      </c>
      <c r="C16" s="6"/>
      <c r="D16" s="6"/>
      <c r="E16" s="6"/>
      <c r="F16" s="6"/>
      <c r="G16" s="6"/>
    </row>
    <row r="17" customFormat="false" ht="15" hidden="false" customHeight="false" outlineLevel="0" collapsed="false">
      <c r="C17" s="8" t="s">
        <v>14</v>
      </c>
      <c r="D17" s="9" t="s">
        <v>15</v>
      </c>
    </row>
    <row r="18" customFormat="false" ht="15" hidden="false" customHeight="false" outlineLevel="0" collapsed="false">
      <c r="D18" s="10" t="s">
        <v>16</v>
      </c>
    </row>
    <row r="19" customFormat="false" ht="15" hidden="false" customHeight="false" outlineLevel="0" collapsed="false">
      <c r="D19" s="10" t="s">
        <v>17</v>
      </c>
    </row>
    <row r="20" customFormat="false" ht="15" hidden="false" customHeight="false" outlineLevel="0" collapsed="false">
      <c r="D20" s="10"/>
    </row>
    <row r="21" customFormat="false" ht="15" hidden="false" customHeight="false" outlineLevel="0" collapsed="false">
      <c r="D21" s="10"/>
    </row>
    <row r="22" customFormat="false" ht="15" hidden="false" customHeight="false" outlineLevel="0" collapsed="false">
      <c r="D22" s="10"/>
    </row>
    <row r="23" customFormat="false" ht="15" hidden="false" customHeight="false" outlineLevel="0" collapsed="false">
      <c r="D23" s="10"/>
    </row>
    <row r="24" customFormat="false" ht="15" hidden="false" customHeight="false" outlineLevel="0" collapsed="false">
      <c r="D24" s="11"/>
    </row>
    <row r="26" customFormat="false" ht="19.5" hidden="false" customHeight="true" outlineLevel="0" collapsed="false">
      <c r="B26" s="5" t="s">
        <v>18</v>
      </c>
      <c r="C26" s="5"/>
      <c r="D26" s="5"/>
      <c r="E26" s="5"/>
      <c r="F26" s="5"/>
      <c r="G26" s="5"/>
    </row>
    <row r="27" customFormat="false" ht="25.5" hidden="false" customHeight="true" outlineLevel="0" collapsed="false">
      <c r="B27" s="6" t="s">
        <v>19</v>
      </c>
      <c r="C27" s="6"/>
      <c r="D27" s="6"/>
      <c r="E27" s="6"/>
      <c r="F27" s="6"/>
      <c r="G27" s="6"/>
    </row>
    <row r="28" customFormat="false" ht="25.5" hidden="false" customHeight="true" outlineLevel="0" collapsed="false">
      <c r="B28" s="12" t="s">
        <v>20</v>
      </c>
      <c r="C28" s="13" t="s">
        <v>21</v>
      </c>
      <c r="D28" s="13"/>
      <c r="E28" s="13"/>
      <c r="F28" s="13"/>
      <c r="G28" s="13"/>
    </row>
    <row r="29" customFormat="false" ht="25.5" hidden="false" customHeight="true" outlineLevel="0" collapsed="false">
      <c r="B29" s="12" t="s">
        <v>22</v>
      </c>
      <c r="C29" s="13" t="s">
        <v>23</v>
      </c>
      <c r="D29" s="13"/>
      <c r="E29" s="13"/>
      <c r="F29" s="13"/>
      <c r="G29" s="13"/>
    </row>
    <row r="30" customFormat="false" ht="25.5" hidden="false" customHeight="true" outlineLevel="0" collapsed="false">
      <c r="B30" s="12" t="s">
        <v>24</v>
      </c>
      <c r="C30" s="13" t="s">
        <v>25</v>
      </c>
      <c r="D30" s="13"/>
      <c r="E30" s="13"/>
      <c r="F30" s="13"/>
      <c r="G30" s="13"/>
    </row>
    <row r="31" customFormat="false" ht="25.5" hidden="false" customHeight="true" outlineLevel="0" collapsed="false">
      <c r="B31" s="12" t="s">
        <v>26</v>
      </c>
      <c r="C31" s="13" t="s">
        <v>27</v>
      </c>
      <c r="D31" s="13"/>
      <c r="E31" s="13"/>
      <c r="F31" s="13"/>
      <c r="G31" s="13"/>
    </row>
    <row r="32" customFormat="false" ht="25.5" hidden="false" customHeight="true" outlineLevel="0" collapsed="false">
      <c r="B32" s="12" t="s">
        <v>28</v>
      </c>
      <c r="C32" s="13" t="s">
        <v>29</v>
      </c>
      <c r="D32" s="13"/>
      <c r="E32" s="13"/>
      <c r="F32" s="13"/>
      <c r="G32" s="13"/>
    </row>
    <row r="33" customFormat="false" ht="25.5" hidden="false" customHeight="true" outlineLevel="0" collapsed="false">
      <c r="B33" s="12" t="s">
        <v>30</v>
      </c>
      <c r="C33" s="13" t="s">
        <v>31</v>
      </c>
      <c r="D33" s="13"/>
      <c r="E33" s="13"/>
      <c r="F33" s="13"/>
      <c r="G33" s="13"/>
    </row>
    <row r="34" customFormat="false" ht="25.5" hidden="false" customHeight="true" outlineLevel="0" collapsed="false">
      <c r="B34" s="12" t="s">
        <v>32</v>
      </c>
      <c r="C34" s="13" t="s">
        <v>33</v>
      </c>
      <c r="D34" s="13"/>
      <c r="E34" s="13"/>
      <c r="F34" s="13"/>
      <c r="G34" s="13"/>
    </row>
    <row r="35" customFormat="false" ht="25.5" hidden="false" customHeight="true" outlineLevel="0" collapsed="false">
      <c r="B35" s="12" t="s">
        <v>34</v>
      </c>
      <c r="C35" s="13" t="s">
        <v>35</v>
      </c>
      <c r="D35" s="13"/>
      <c r="E35" s="13"/>
      <c r="F35" s="13"/>
      <c r="G35" s="13"/>
    </row>
    <row r="36" customFormat="false" ht="25.5" hidden="false" customHeight="true" outlineLevel="0" collapsed="false">
      <c r="B36" s="12" t="s">
        <v>36</v>
      </c>
      <c r="C36" s="13" t="s">
        <v>37</v>
      </c>
      <c r="D36" s="13"/>
      <c r="E36" s="13"/>
      <c r="F36" s="13"/>
      <c r="G36" s="13"/>
    </row>
    <row r="37" customFormat="false" ht="25.5" hidden="false" customHeight="true" outlineLevel="0" collapsed="false">
      <c r="B37" s="12" t="s">
        <v>38</v>
      </c>
      <c r="C37" s="13" t="s">
        <v>39</v>
      </c>
      <c r="D37" s="13"/>
      <c r="E37" s="13"/>
      <c r="F37" s="13"/>
      <c r="G37" s="13"/>
    </row>
    <row r="38" customFormat="false" ht="25.5" hidden="false" customHeight="true" outlineLevel="0" collapsed="false">
      <c r="B38" s="12" t="s">
        <v>40</v>
      </c>
      <c r="C38" s="13" t="s">
        <v>41</v>
      </c>
      <c r="D38" s="13"/>
      <c r="E38" s="13"/>
      <c r="F38" s="13"/>
      <c r="G38" s="13"/>
    </row>
    <row r="39" customFormat="false" ht="25.5" hidden="false" customHeight="true" outlineLevel="0" collapsed="false">
      <c r="B39" s="12" t="s">
        <v>42</v>
      </c>
      <c r="C39" s="13" t="s">
        <v>43</v>
      </c>
      <c r="D39" s="13"/>
      <c r="E39" s="13"/>
      <c r="F39" s="13"/>
      <c r="G39" s="13"/>
    </row>
    <row r="40" customFormat="false" ht="25.5" hidden="false" customHeight="true" outlineLevel="0" collapsed="false">
      <c r="B40" s="12" t="s">
        <v>44</v>
      </c>
      <c r="C40" s="13" t="s">
        <v>45</v>
      </c>
      <c r="D40" s="13"/>
      <c r="E40" s="13"/>
      <c r="F40" s="13"/>
      <c r="G40" s="13"/>
    </row>
    <row r="42" customFormat="false" ht="19.5" hidden="false" customHeight="true" outlineLevel="0" collapsed="false">
      <c r="B42" s="5" t="s">
        <v>46</v>
      </c>
      <c r="C42" s="5"/>
      <c r="D42" s="5"/>
      <c r="E42" s="5"/>
      <c r="F42" s="5"/>
      <c r="G42" s="5"/>
    </row>
    <row r="43" customFormat="false" ht="15" hidden="false" customHeight="false" outlineLevel="0" collapsed="false">
      <c r="B43" s="14" t="s">
        <v>28</v>
      </c>
      <c r="C43" s="15" t="s">
        <v>47</v>
      </c>
      <c r="D43" s="15"/>
      <c r="E43" s="15"/>
      <c r="F43" s="15"/>
      <c r="G43" s="14" t="s">
        <v>48</v>
      </c>
    </row>
    <row r="44" customFormat="false" ht="25.5" hidden="false" customHeight="true" outlineLevel="0" collapsed="false">
      <c r="B44" s="16" t="s">
        <v>49</v>
      </c>
      <c r="C44" s="17" t="s">
        <v>50</v>
      </c>
      <c r="D44" s="17"/>
      <c r="E44" s="17"/>
      <c r="F44" s="17"/>
      <c r="G44" s="18" t="n">
        <v>0.1</v>
      </c>
    </row>
    <row r="45" customFormat="false" ht="25.5" hidden="false" customHeight="true" outlineLevel="0" collapsed="false">
      <c r="B45" s="16" t="s">
        <v>51</v>
      </c>
      <c r="C45" s="17" t="s">
        <v>52</v>
      </c>
      <c r="D45" s="17"/>
      <c r="E45" s="17"/>
      <c r="F45" s="17"/>
      <c r="G45" s="18" t="n">
        <v>0.25</v>
      </c>
    </row>
    <row r="46" customFormat="false" ht="25.5" hidden="false" customHeight="true" outlineLevel="0" collapsed="false">
      <c r="B46" s="16" t="s">
        <v>53</v>
      </c>
      <c r="C46" s="17" t="s">
        <v>54</v>
      </c>
      <c r="D46" s="17"/>
      <c r="E46" s="17"/>
      <c r="F46" s="17"/>
      <c r="G46" s="18" t="n">
        <v>0.5</v>
      </c>
    </row>
    <row r="47" customFormat="false" ht="25.5" hidden="false" customHeight="true" outlineLevel="0" collapsed="false">
      <c r="B47" s="16" t="s">
        <v>55</v>
      </c>
      <c r="C47" s="17" t="s">
        <v>56</v>
      </c>
      <c r="D47" s="17"/>
      <c r="E47" s="17"/>
      <c r="F47" s="17"/>
      <c r="G47" s="18" t="n">
        <v>0.75</v>
      </c>
    </row>
    <row r="48" customFormat="false" ht="25.5" hidden="false" customHeight="true" outlineLevel="0" collapsed="false">
      <c r="B48" s="16" t="s">
        <v>57</v>
      </c>
      <c r="C48" s="17" t="s">
        <v>58</v>
      </c>
      <c r="D48" s="17"/>
      <c r="E48" s="17"/>
      <c r="F48" s="17"/>
      <c r="G48" s="18" t="n">
        <v>1</v>
      </c>
    </row>
    <row r="49" customFormat="false" ht="25.5" hidden="false" customHeight="true" outlineLevel="0" collapsed="false">
      <c r="B49" s="16" t="s">
        <v>59</v>
      </c>
      <c r="C49" s="17" t="s">
        <v>60</v>
      </c>
      <c r="D49" s="17"/>
      <c r="E49" s="17"/>
      <c r="F49" s="17"/>
      <c r="G49" s="18" t="n">
        <v>0</v>
      </c>
    </row>
    <row r="50" customFormat="false" ht="25.5" hidden="false" customHeight="true" outlineLevel="0" collapsed="false">
      <c r="B50" s="19" t="s">
        <v>61</v>
      </c>
      <c r="C50" s="19"/>
      <c r="D50" s="19"/>
      <c r="E50" s="19"/>
      <c r="F50" s="19"/>
      <c r="G50" s="19"/>
    </row>
    <row r="52" customFormat="false" ht="19.5" hidden="false" customHeight="true" outlineLevel="0" collapsed="false">
      <c r="B52" s="5" t="s">
        <v>62</v>
      </c>
      <c r="C52" s="5"/>
      <c r="D52" s="5"/>
      <c r="E52" s="5"/>
      <c r="F52" s="5"/>
      <c r="G52" s="5"/>
    </row>
    <row r="53" customFormat="false" ht="27.75" hidden="false" customHeight="true" outlineLevel="0" collapsed="false">
      <c r="B53" s="6" t="s">
        <v>63</v>
      </c>
      <c r="C53" s="6"/>
      <c r="D53" s="6"/>
      <c r="E53" s="6"/>
      <c r="F53" s="6"/>
      <c r="G53" s="6"/>
    </row>
    <row r="54" customFormat="false" ht="27.75" hidden="false" customHeight="true" outlineLevel="0" collapsed="false">
      <c r="B54" s="6" t="s">
        <v>64</v>
      </c>
      <c r="C54" s="6"/>
      <c r="D54" s="6"/>
      <c r="E54" s="6"/>
      <c r="F54" s="6"/>
      <c r="G54" s="6"/>
    </row>
    <row r="55" customFormat="false" ht="27.75" hidden="false" customHeight="true" outlineLevel="0" collapsed="false">
      <c r="B55" s="6" t="s">
        <v>65</v>
      </c>
      <c r="C55" s="6"/>
      <c r="D55" s="6"/>
      <c r="E55" s="6"/>
      <c r="F55" s="6"/>
      <c r="G55" s="6"/>
    </row>
    <row r="57" customFormat="false" ht="19.5" hidden="false" customHeight="true" outlineLevel="0" collapsed="false">
      <c r="B57" s="5" t="s">
        <v>66</v>
      </c>
      <c r="C57" s="5"/>
      <c r="D57" s="5"/>
      <c r="E57" s="5"/>
      <c r="F57" s="5"/>
      <c r="G57" s="5"/>
    </row>
    <row r="58" customFormat="false" ht="39.75" hidden="false" customHeight="true" outlineLevel="0" collapsed="false">
      <c r="B58" s="6" t="s">
        <v>67</v>
      </c>
      <c r="C58" s="6"/>
      <c r="D58" s="6"/>
      <c r="E58" s="6"/>
      <c r="F58" s="6"/>
      <c r="G58" s="6"/>
    </row>
    <row r="60" customFormat="false" ht="19.5" hidden="false" customHeight="true" outlineLevel="0" collapsed="false">
      <c r="B60" s="5" t="s">
        <v>68</v>
      </c>
      <c r="C60" s="5"/>
      <c r="D60" s="5"/>
      <c r="E60" s="5"/>
      <c r="F60" s="5"/>
      <c r="G60" s="5"/>
    </row>
    <row r="61" customFormat="false" ht="27.75" hidden="false" customHeight="true" outlineLevel="0" collapsed="false">
      <c r="B61" s="6" t="s">
        <v>69</v>
      </c>
      <c r="C61" s="6"/>
      <c r="D61" s="6"/>
      <c r="E61" s="6"/>
      <c r="F61" s="6"/>
      <c r="G61" s="6"/>
    </row>
    <row r="62" customFormat="false" ht="27.75" hidden="false" customHeight="true" outlineLevel="0" collapsed="false">
      <c r="B62" s="6" t="s">
        <v>70</v>
      </c>
      <c r="C62" s="6"/>
      <c r="D62" s="6"/>
      <c r="E62" s="6"/>
      <c r="F62" s="6"/>
      <c r="G62" s="6"/>
    </row>
    <row r="63" customFormat="false" ht="27.75" hidden="false" customHeight="true" outlineLevel="0" collapsed="false">
      <c r="B63" s="6" t="s">
        <v>71</v>
      </c>
      <c r="C63" s="6"/>
      <c r="D63" s="6"/>
      <c r="E63" s="6"/>
      <c r="F63" s="6"/>
      <c r="G63" s="6"/>
    </row>
    <row r="64" customFormat="false" ht="27.75" hidden="false" customHeight="true" outlineLevel="0" collapsed="false">
      <c r="B64" s="6" t="s">
        <v>72</v>
      </c>
      <c r="C64" s="6"/>
      <c r="D64" s="6"/>
      <c r="E64" s="6"/>
      <c r="F64" s="6"/>
      <c r="G64" s="6"/>
    </row>
    <row r="65" customFormat="false" ht="27.75" hidden="false" customHeight="true" outlineLevel="0" collapsed="false">
      <c r="B65" s="6" t="s">
        <v>73</v>
      </c>
      <c r="C65" s="6"/>
      <c r="D65" s="6"/>
      <c r="E65" s="6"/>
      <c r="F65" s="6"/>
      <c r="G65" s="6"/>
    </row>
    <row r="67" customFormat="false" ht="15" hidden="false" customHeight="false" outlineLevel="0" collapsed="false">
      <c r="B67" s="20"/>
      <c r="C67" s="20"/>
      <c r="D67" s="20"/>
      <c r="E67" s="20"/>
      <c r="F67" s="20"/>
      <c r="G67" s="20"/>
    </row>
    <row r="68" customFormat="false" ht="30" hidden="false" customHeight="true" outlineLevel="0" collapsed="false">
      <c r="B68" s="21" t="s">
        <v>74</v>
      </c>
      <c r="C68" s="21"/>
      <c r="D68" s="21"/>
      <c r="E68" s="21"/>
      <c r="F68" s="21"/>
      <c r="G68" s="21"/>
    </row>
    <row r="69" customFormat="false" ht="21.75" hidden="false" customHeight="true" outlineLevel="0" collapsed="false">
      <c r="B69" s="22" t="s">
        <v>75</v>
      </c>
      <c r="C69" s="22"/>
      <c r="D69" s="22"/>
      <c r="E69" s="22"/>
      <c r="F69" s="22"/>
      <c r="G69" s="22"/>
    </row>
    <row r="70" customFormat="false" ht="15" hidden="false" customHeight="false" outlineLevel="0" collapsed="false">
      <c r="B70" s="23" t="s">
        <v>76</v>
      </c>
      <c r="C70" s="23"/>
      <c r="D70" s="23"/>
      <c r="E70" s="23"/>
      <c r="F70" s="23"/>
      <c r="G70" s="23"/>
    </row>
    <row r="71" customFormat="false" ht="15" hidden="false" customHeight="false" outlineLevel="0" collapsed="false">
      <c r="B71" s="20"/>
      <c r="C71" s="20"/>
      <c r="D71" s="20"/>
      <c r="E71" s="20"/>
      <c r="F71" s="20"/>
      <c r="G71" s="20"/>
    </row>
    <row r="73" customFormat="false" ht="15" hidden="false" customHeight="false" outlineLevel="0" collapsed="false">
      <c r="B73" s="24" t="s">
        <v>77</v>
      </c>
    </row>
  </sheetData>
  <mergeCells count="47">
    <mergeCell ref="B7:G7"/>
    <mergeCell ref="B8:G8"/>
    <mergeCell ref="B10:G10"/>
    <mergeCell ref="C11:G11"/>
    <mergeCell ref="C12:G12"/>
    <mergeCell ref="C13:G13"/>
    <mergeCell ref="B15:G15"/>
    <mergeCell ref="B16:G16"/>
    <mergeCell ref="B26:G26"/>
    <mergeCell ref="B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B42:G42"/>
    <mergeCell ref="C43:F43"/>
    <mergeCell ref="C44:F44"/>
    <mergeCell ref="C45:F45"/>
    <mergeCell ref="C46:F46"/>
    <mergeCell ref="C47:F47"/>
    <mergeCell ref="C48:F48"/>
    <mergeCell ref="C49:F49"/>
    <mergeCell ref="B50:G50"/>
    <mergeCell ref="B52:G52"/>
    <mergeCell ref="B53:G53"/>
    <mergeCell ref="B54:G54"/>
    <mergeCell ref="B55:G55"/>
    <mergeCell ref="B57:G57"/>
    <mergeCell ref="B58:G58"/>
    <mergeCell ref="B60:G60"/>
    <mergeCell ref="B61:G61"/>
    <mergeCell ref="B62:G62"/>
    <mergeCell ref="B63:G63"/>
    <mergeCell ref="B64:G64"/>
    <mergeCell ref="B65:G65"/>
    <mergeCell ref="B68:G68"/>
    <mergeCell ref="B69:G69"/>
    <mergeCell ref="B70:G7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28</v>
      </c>
      <c r="B1" s="0" t="s">
        <v>48</v>
      </c>
      <c r="D1" s="0" t="s">
        <v>40</v>
      </c>
    </row>
    <row r="2" customFormat="false" ht="15" hidden="false" customHeight="false" outlineLevel="0" collapsed="false">
      <c r="A2" s="0" t="s">
        <v>49</v>
      </c>
      <c r="B2" s="0" t="n">
        <v>0.1</v>
      </c>
      <c r="D2" s="0" t="s">
        <v>78</v>
      </c>
    </row>
    <row r="3" customFormat="false" ht="15" hidden="false" customHeight="false" outlineLevel="0" collapsed="false">
      <c r="A3" s="0" t="s">
        <v>51</v>
      </c>
      <c r="B3" s="0" t="n">
        <v>0.25</v>
      </c>
      <c r="D3" s="0" t="s">
        <v>79</v>
      </c>
    </row>
    <row r="4" customFormat="false" ht="15" hidden="false" customHeight="false" outlineLevel="0" collapsed="false">
      <c r="A4" s="0" t="s">
        <v>53</v>
      </c>
      <c r="B4" s="0" t="n">
        <v>0.5</v>
      </c>
      <c r="D4" s="0" t="s">
        <v>80</v>
      </c>
    </row>
    <row r="5" customFormat="false" ht="15" hidden="false" customHeight="false" outlineLevel="0" collapsed="false">
      <c r="A5" s="0" t="s">
        <v>55</v>
      </c>
      <c r="B5" s="0" t="n">
        <v>0.75</v>
      </c>
      <c r="D5" s="0" t="s">
        <v>81</v>
      </c>
    </row>
    <row r="6" customFormat="false" ht="15" hidden="false" customHeight="false" outlineLevel="0" collapsed="false">
      <c r="A6" s="0" t="s">
        <v>57</v>
      </c>
      <c r="B6" s="0" t="n">
        <v>1</v>
      </c>
      <c r="D6" s="0" t="s">
        <v>82</v>
      </c>
    </row>
    <row r="7" customFormat="false" ht="15" hidden="false" customHeight="false" outlineLevel="0" collapsed="false">
      <c r="A7" s="0" t="s">
        <v>59</v>
      </c>
      <c r="B7" s="0" t="n">
        <v>0</v>
      </c>
      <c r="D7" s="0" t="s">
        <v>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Q1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19"/>
    <col collapsed="false" customWidth="true" hidden="false" outlineLevel="0" max="4" min="4" style="0" width="13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34"/>
    <col collapsed="false" customWidth="true" hidden="false" outlineLevel="0" max="9" min="9" style="0" width="13"/>
    <col collapsed="false" customWidth="true" hidden="false" outlineLevel="0" max="10" min="10" style="0" width="12"/>
    <col collapsed="false" customWidth="true" hidden="false" outlineLevel="0" max="11" min="11" style="0" width="17"/>
    <col collapsed="false" customWidth="true" hidden="false" outlineLevel="0" max="12" min="12" style="0" width="26"/>
    <col collapsed="false" customWidth="true" hidden="false" outlineLevel="0" max="13" min="13" style="0" width="10"/>
    <col collapsed="false" customWidth="true" hidden="false" outlineLevel="0" max="14" min="14" style="0" width="21"/>
    <col collapsed="false" customWidth="true" hidden="false" outlineLevel="0" max="15" min="15" style="0" width="15"/>
    <col collapsed="false" customWidth="true" hidden="true" outlineLevel="0" max="17" min="16" style="0" width="13"/>
  </cols>
  <sheetData>
    <row r="1" customFormat="false" ht="25.5" hidden="false" customHeight="true" outlineLevel="0" collapsed="false">
      <c r="A1" s="25" t="s">
        <v>84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customFormat="false" ht="15.75" hidden="false" customHeight="true" outlineLevel="0" collapsed="false">
      <c r="A2" s="26" t="s">
        <v>85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30" hidden="false" customHeight="true" outlineLevel="0" collapsed="false">
      <c r="A4" s="27" t="s">
        <v>20</v>
      </c>
      <c r="B4" s="27" t="s">
        <v>22</v>
      </c>
      <c r="C4" s="27" t="s">
        <v>86</v>
      </c>
      <c r="D4" s="27" t="s">
        <v>26</v>
      </c>
      <c r="E4" s="27" t="s">
        <v>28</v>
      </c>
      <c r="F4" s="27" t="s">
        <v>30</v>
      </c>
      <c r="G4" s="27" t="s">
        <v>32</v>
      </c>
      <c r="H4" s="27" t="s">
        <v>87</v>
      </c>
      <c r="I4" s="27" t="s">
        <v>36</v>
      </c>
      <c r="J4" s="27" t="s">
        <v>38</v>
      </c>
      <c r="K4" s="27" t="s">
        <v>40</v>
      </c>
      <c r="L4" s="27" t="s">
        <v>42</v>
      </c>
      <c r="M4" s="28" t="s">
        <v>88</v>
      </c>
      <c r="N4" s="28" t="s">
        <v>89</v>
      </c>
      <c r="O4" s="28" t="s">
        <v>90</v>
      </c>
    </row>
    <row r="5" customFormat="false" ht="23.85" hidden="false" customHeight="false" outlineLevel="0" collapsed="false">
      <c r="A5" s="29" t="s">
        <v>91</v>
      </c>
      <c r="B5" s="29" t="s">
        <v>92</v>
      </c>
      <c r="C5" s="29" t="s">
        <v>93</v>
      </c>
      <c r="D5" s="29" t="s">
        <v>16</v>
      </c>
      <c r="E5" s="29" t="s">
        <v>53</v>
      </c>
      <c r="F5" s="30" t="n">
        <v>85000</v>
      </c>
      <c r="G5" s="31" t="n">
        <v>46239</v>
      </c>
      <c r="H5" s="32" t="s">
        <v>94</v>
      </c>
      <c r="I5" s="31" t="n">
        <v>46241</v>
      </c>
      <c r="J5" s="31"/>
      <c r="K5" s="29"/>
      <c r="L5" s="32" t="s">
        <v>95</v>
      </c>
      <c r="M5" s="33" t="n">
        <f aca="true">IF($A5="","",IF(OR($E5="5. Ganada",$E5="6. Perdida"),"—",IF($G5="","",TODAY()-$G5)))</f>
        <v>3</v>
      </c>
      <c r="N5" s="34" t="str">
        <f aca="false">IF($Q5="","",IF($Q5="GANADA","🏆 Ganada",IF($Q5="PERDIDA","✖ Perdida",IF($Q5="VENCIDA","🔴 Acción vencida",IF($Q5="HOY","🔵 Acción para HOY",IF($Q5="SIN_CONTACTO","🟠 +5 días sin contacto",IF($Q5="SIN_ACCION","🟡 Sin próxima acción","🟢 Al día")))))))</f>
        <v>🔴 Acción vencida</v>
      </c>
      <c r="O5" s="35" t="n">
        <f aca="false">IF($A5="","",IF(OR($E5="5. Ganada",$E5="6. Perdida"),"",IF(OR($F5="",$E5=""),"",$F5*VLOOKUP($E5,Listas!$A$2:$B$7,2,0))))</f>
        <v>42500</v>
      </c>
      <c r="P5" s="36" t="n">
        <f aca="false">IF(OR($A5="",$F5=""),"",IF(OR($E5="5. Ganada",$E5="6. Perdida"),"",$F5+ROW()/100000))</f>
        <v>85000.00005</v>
      </c>
      <c r="Q5" s="0" t="str">
        <f aca="true">IF($A5="","",IF($E5="5. Ganada","GANADA",IF($E5="6. Perdida","PERDIDA",IF($I5="","SIN_ACCION",IF($I5&lt;TODAY(),"VENCIDA",IF($I5=TODAY(),"HOY",IF(AND($G5&lt;&gt;"",TODAY()-$G5&gt;5),"SIN_CONTACTO","OK")))))))</f>
        <v>VENCIDA</v>
      </c>
    </row>
    <row r="6" customFormat="false" ht="15" hidden="false" customHeight="false" outlineLevel="0" collapsed="false">
      <c r="A6" s="29" t="s">
        <v>96</v>
      </c>
      <c r="B6" s="29" t="s">
        <v>97</v>
      </c>
      <c r="C6" s="29" t="s">
        <v>98</v>
      </c>
      <c r="D6" s="29" t="s">
        <v>15</v>
      </c>
      <c r="E6" s="29" t="s">
        <v>55</v>
      </c>
      <c r="F6" s="30" t="n">
        <v>42000</v>
      </c>
      <c r="G6" s="31" t="n">
        <v>46241</v>
      </c>
      <c r="H6" s="32" t="s">
        <v>99</v>
      </c>
      <c r="I6" s="31" t="n">
        <v>46245</v>
      </c>
      <c r="J6" s="31"/>
      <c r="K6" s="29"/>
      <c r="L6" s="32" t="s">
        <v>100</v>
      </c>
      <c r="M6" s="33" t="n">
        <f aca="true">IF($A6="","",IF(OR($E6="5. Ganada",$E6="6. Perdida"),"—",IF($G6="","",TODAY()-$G6)))</f>
        <v>1</v>
      </c>
      <c r="N6" s="34" t="str">
        <f aca="false">IF($Q6="","",IF($Q6="GANADA","🏆 Ganada",IF($Q6="PERDIDA","✖ Perdida",IF($Q6="VENCIDA","🔴 Acción vencida",IF($Q6="HOY","🔵 Acción para HOY",IF($Q6="SIN_CONTACTO","🟠 +5 días sin contacto",IF($Q6="SIN_ACCION","🟡 Sin próxima acción","🟢 Al día")))))))</f>
        <v>🟢 Al día</v>
      </c>
      <c r="O6" s="35" t="n">
        <f aca="false">IF($A6="","",IF(OR($E6="5. Ganada",$E6="6. Perdida"),"",IF(OR($F6="",$E6=""),"",$F6*VLOOKUP($E6,Listas!$A$2:$B$7,2,0))))</f>
        <v>31500</v>
      </c>
      <c r="P6" s="36" t="n">
        <f aca="false">IF(OR($A6="",$F6=""),"",IF(OR($E6="5. Ganada",$E6="6. Perdida"),"",$F6+ROW()/100000))</f>
        <v>42000.00006</v>
      </c>
      <c r="Q6" s="0" t="str">
        <f aca="true">IF($A6="","",IF($E6="5. Ganada","GANADA",IF($E6="6. Perdida","PERDIDA",IF($I6="","SIN_ACCION",IF($I6&lt;TODAY(),"VENCIDA",IF($I6=TODAY(),"HOY",IF(AND($G6&lt;&gt;"",TODAY()-$G6&gt;5),"SIN_CONTACTO","OK")))))))</f>
        <v>OK</v>
      </c>
    </row>
    <row r="7" customFormat="false" ht="15" hidden="false" customHeight="false" outlineLevel="0" collapsed="false">
      <c r="A7" s="29" t="s">
        <v>101</v>
      </c>
      <c r="B7" s="29" t="s">
        <v>102</v>
      </c>
      <c r="C7" s="29" t="s">
        <v>103</v>
      </c>
      <c r="D7" s="29" t="s">
        <v>16</v>
      </c>
      <c r="E7" s="29" t="s">
        <v>51</v>
      </c>
      <c r="F7" s="30" t="n">
        <v>61000</v>
      </c>
      <c r="G7" s="31" t="n">
        <v>46235</v>
      </c>
      <c r="H7" s="32" t="s">
        <v>104</v>
      </c>
      <c r="I7" s="31" t="n">
        <v>46242</v>
      </c>
      <c r="J7" s="31"/>
      <c r="K7" s="29"/>
      <c r="L7" s="32"/>
      <c r="M7" s="33" t="n">
        <f aca="true">IF($A7="","",IF(OR($E7="5. Ganada",$E7="6. Perdida"),"—",IF($G7="","",TODAY()-$G7)))</f>
        <v>7</v>
      </c>
      <c r="N7" s="34" t="str">
        <f aca="false">IF($Q7="","",IF($Q7="GANADA","🏆 Ganada",IF($Q7="PERDIDA","✖ Perdida",IF($Q7="VENCIDA","🔴 Acción vencida",IF($Q7="HOY","🔵 Acción para HOY",IF($Q7="SIN_CONTACTO","🟠 +5 días sin contacto",IF($Q7="SIN_ACCION","🟡 Sin próxima acción","🟢 Al día")))))))</f>
        <v>🔵 Acción para HOY</v>
      </c>
      <c r="O7" s="35" t="n">
        <f aca="false">IF($A7="","",IF(OR($E7="5. Ganada",$E7="6. Perdida"),"",IF(OR($F7="",$E7=""),"",$F7*VLOOKUP($E7,Listas!$A$2:$B$7,2,0))))</f>
        <v>15250</v>
      </c>
      <c r="P7" s="36" t="n">
        <f aca="false">IF(OR($A7="",$F7=""),"",IF(OR($E7="5. Ganada",$E7="6. Perdida"),"",$F7+ROW()/100000))</f>
        <v>61000.00007</v>
      </c>
      <c r="Q7" s="0" t="str">
        <f aca="true">IF($A7="","",IF($E7="5. Ganada","GANADA",IF($E7="6. Perdida","PERDIDA",IF($I7="","SIN_ACCION",IF($I7&lt;TODAY(),"VENCIDA",IF($I7=TODAY(),"HOY",IF(AND($G7&lt;&gt;"",TODAY()-$G7&gt;5),"SIN_CONTACTO","OK")))))))</f>
        <v>HOY</v>
      </c>
    </row>
    <row r="8" customFormat="false" ht="15" hidden="false" customHeight="false" outlineLevel="0" collapsed="false">
      <c r="A8" s="29" t="s">
        <v>105</v>
      </c>
      <c r="B8" s="29" t="s">
        <v>106</v>
      </c>
      <c r="C8" s="29" t="s">
        <v>107</v>
      </c>
      <c r="D8" s="29" t="s">
        <v>17</v>
      </c>
      <c r="E8" s="29" t="s">
        <v>49</v>
      </c>
      <c r="F8" s="30" t="n">
        <v>38000</v>
      </c>
      <c r="G8" s="31" t="n">
        <v>46234</v>
      </c>
      <c r="H8" s="32" t="s">
        <v>108</v>
      </c>
      <c r="I8" s="31" t="n">
        <v>46244</v>
      </c>
      <c r="J8" s="31"/>
      <c r="K8" s="29"/>
      <c r="L8" s="32" t="s">
        <v>109</v>
      </c>
      <c r="M8" s="33" t="n">
        <f aca="true">IF($A8="","",IF(OR($E8="5. Ganada",$E8="6. Perdida"),"—",IF($G8="","",TODAY()-$G8)))</f>
        <v>8</v>
      </c>
      <c r="N8" s="34" t="str">
        <f aca="false">IF($Q8="","",IF($Q8="GANADA","🏆 Ganada",IF($Q8="PERDIDA","✖ Perdida",IF($Q8="VENCIDA","🔴 Acción vencida",IF($Q8="HOY","🔵 Acción para HOY",IF($Q8="SIN_CONTACTO","🟠 +5 días sin contacto",IF($Q8="SIN_ACCION","🟡 Sin próxima acción","🟢 Al día")))))))</f>
        <v>🟠 +5 días sin contacto</v>
      </c>
      <c r="O8" s="35" t="n">
        <f aca="false">IF($A8="","",IF(OR($E8="5. Ganada",$E8="6. Perdida"),"",IF(OR($F8="",$E8=""),"",$F8*VLOOKUP($E8,Listas!$A$2:$B$7,2,0))))</f>
        <v>3800</v>
      </c>
      <c r="P8" s="36" t="n">
        <f aca="false">IF(OR($A8="",$F8=""),"",IF(OR($E8="5. Ganada",$E8="6. Perdida"),"",$F8+ROW()/100000))</f>
        <v>38000.00008</v>
      </c>
      <c r="Q8" s="0" t="str">
        <f aca="true">IF($A8="","",IF($E8="5. Ganada","GANADA",IF($E8="6. Perdida","PERDIDA",IF($I8="","SIN_ACCION",IF($I8&lt;TODAY(),"VENCIDA",IF($I8=TODAY(),"HOY",IF(AND($G8&lt;&gt;"",TODAY()-$G8&gt;5),"SIN_CONTACTO","OK")))))))</f>
        <v>SIN_CONTACTO</v>
      </c>
    </row>
    <row r="9" customFormat="false" ht="23.85" hidden="false" customHeight="false" outlineLevel="0" collapsed="false">
      <c r="A9" s="29" t="s">
        <v>110</v>
      </c>
      <c r="B9" s="29" t="s">
        <v>111</v>
      </c>
      <c r="C9" s="29" t="s">
        <v>112</v>
      </c>
      <c r="D9" s="29" t="s">
        <v>15</v>
      </c>
      <c r="E9" s="29" t="s">
        <v>53</v>
      </c>
      <c r="F9" s="30" t="n">
        <v>27500</v>
      </c>
      <c r="G9" s="31" t="n">
        <v>46240</v>
      </c>
      <c r="H9" s="32"/>
      <c r="I9" s="31"/>
      <c r="J9" s="31"/>
      <c r="K9" s="29"/>
      <c r="L9" s="32" t="s">
        <v>113</v>
      </c>
      <c r="M9" s="33" t="n">
        <f aca="true">IF($A9="","",IF(OR($E9="5. Ganada",$E9="6. Perdida"),"—",IF($G9="","",TODAY()-$G9)))</f>
        <v>2</v>
      </c>
      <c r="N9" s="34" t="str">
        <f aca="false">IF($Q9="","",IF($Q9="GANADA","🏆 Ganada",IF($Q9="PERDIDA","✖ Perdida",IF($Q9="VENCIDA","🔴 Acción vencida",IF($Q9="HOY","🔵 Acción para HOY",IF($Q9="SIN_CONTACTO","🟠 +5 días sin contacto",IF($Q9="SIN_ACCION","🟡 Sin próxima acción","🟢 Al día")))))))</f>
        <v>🟡 Sin próxima acción</v>
      </c>
      <c r="O9" s="35" t="n">
        <f aca="false">IF($A9="","",IF(OR($E9="5. Ganada",$E9="6. Perdida"),"",IF(OR($F9="",$E9=""),"",$F9*VLOOKUP($E9,Listas!$A$2:$B$7,2,0))))</f>
        <v>13750</v>
      </c>
      <c r="P9" s="36" t="n">
        <f aca="false">IF(OR($A9="",$F9=""),"",IF(OR($E9="5. Ganada",$E9="6. Perdida"),"",$F9+ROW()/100000))</f>
        <v>27500.00009</v>
      </c>
      <c r="Q9" s="0" t="str">
        <f aca="true">IF($A9="","",IF($E9="5. Ganada","GANADA",IF($E9="6. Perdida","PERDIDA",IF($I9="","SIN_ACCION",IF($I9&lt;TODAY(),"VENCIDA",IF($I9=TODAY(),"HOY",IF(AND($G9&lt;&gt;"",TODAY()-$G9&gt;5),"SIN_CONTACTO","OK")))))))</f>
        <v>SIN_ACCION</v>
      </c>
    </row>
    <row r="10" customFormat="false" ht="15" hidden="false" customHeight="false" outlineLevel="0" collapsed="false">
      <c r="A10" s="29" t="s">
        <v>114</v>
      </c>
      <c r="B10" s="29" t="s">
        <v>115</v>
      </c>
      <c r="C10" s="29" t="s">
        <v>116</v>
      </c>
      <c r="D10" s="29" t="s">
        <v>17</v>
      </c>
      <c r="E10" s="29" t="s">
        <v>57</v>
      </c>
      <c r="F10" s="30" t="n">
        <v>54000</v>
      </c>
      <c r="G10" s="31" t="n">
        <v>46232</v>
      </c>
      <c r="H10" s="32"/>
      <c r="I10" s="31"/>
      <c r="J10" s="31" t="n">
        <v>46236</v>
      </c>
      <c r="K10" s="29"/>
      <c r="L10" s="32" t="s">
        <v>117</v>
      </c>
      <c r="M10" s="33" t="str">
        <f aca="true">IF($A10="","",IF(OR($E10="5. Ganada",$E10="6. Perdida"),"—",IF($G10="","",TODAY()-$G10)))</f>
        <v>—</v>
      </c>
      <c r="N10" s="34" t="str">
        <f aca="false">IF($Q10="","",IF($Q10="GANADA","🏆 Ganada",IF($Q10="PERDIDA","✖ Perdida",IF($Q10="VENCIDA","🔴 Acción vencida",IF($Q10="HOY","🔵 Acción para HOY",IF($Q10="SIN_CONTACTO","🟠 +5 días sin contacto",IF($Q10="SIN_ACCION","🟡 Sin próxima acción","🟢 Al día")))))))</f>
        <v>🏆 Ganada</v>
      </c>
      <c r="O10" s="35" t="str">
        <f aca="false">IF($A10="","",IF(OR($E10="5. Ganada",$E10="6. Perdida"),"",IF(OR($F10="",$E10=""),"",$F10*VLOOKUP($E10,Listas!$A$2:$B$7,2,0))))</f>
        <v/>
      </c>
      <c r="P10" s="0" t="str">
        <f aca="false">IF(OR($A10="",$F10=""),"",IF(OR($E10="5. Ganada",$E10="6. Perdida"),"",$F10+ROW()/100000))</f>
        <v/>
      </c>
      <c r="Q10" s="0" t="str">
        <f aca="true">IF($A10="","",IF($E10="5. Ganada","GANADA",IF($E10="6. Perdida","PERDIDA",IF($I10="","SIN_ACCION",IF($I10&lt;TODAY(),"VENCIDA",IF($I10=TODAY(),"HOY",IF(AND($G10&lt;&gt;"",TODAY()-$G10&gt;5),"SIN_CONTACTO","OK")))))))</f>
        <v>GANADA</v>
      </c>
    </row>
    <row r="11" customFormat="false" ht="23.85" hidden="false" customHeight="false" outlineLevel="0" collapsed="false">
      <c r="A11" s="29" t="s">
        <v>118</v>
      </c>
      <c r="B11" s="29" t="s">
        <v>102</v>
      </c>
      <c r="C11" s="29" t="s">
        <v>119</v>
      </c>
      <c r="D11" s="29" t="s">
        <v>16</v>
      </c>
      <c r="E11" s="29" t="s">
        <v>59</v>
      </c>
      <c r="F11" s="30" t="n">
        <v>29000</v>
      </c>
      <c r="G11" s="31" t="n">
        <v>46227</v>
      </c>
      <c r="H11" s="32"/>
      <c r="I11" s="31"/>
      <c r="J11" s="31" t="n">
        <v>46233</v>
      </c>
      <c r="K11" s="29" t="s">
        <v>79</v>
      </c>
      <c r="L11" s="32" t="s">
        <v>120</v>
      </c>
      <c r="M11" s="33" t="str">
        <f aca="true">IF($A11="","",IF(OR($E11="5. Ganada",$E11="6. Perdida"),"—",IF($G11="","",TODAY()-$G11)))</f>
        <v>—</v>
      </c>
      <c r="N11" s="34" t="str">
        <f aca="false">IF($Q11="","",IF($Q11="GANADA","🏆 Ganada",IF($Q11="PERDIDA","✖ Perdida",IF($Q11="VENCIDA","🔴 Acción vencida",IF($Q11="HOY","🔵 Acción para HOY",IF($Q11="SIN_CONTACTO","🟠 +5 días sin contacto",IF($Q11="SIN_ACCION","🟡 Sin próxima acción","🟢 Al día")))))))</f>
        <v>✖ Perdida</v>
      </c>
      <c r="O11" s="35" t="str">
        <f aca="false">IF($A11="","",IF(OR($E11="5. Ganada",$E11="6. Perdida"),"",IF(OR($F11="",$E11=""),"",$F11*VLOOKUP($E11,Listas!$A$2:$B$7,2,0))))</f>
        <v/>
      </c>
      <c r="P11" s="0" t="str">
        <f aca="false">IF(OR($A11="",$F11=""),"",IF(OR($E11="5. Ganada",$E11="6. Perdida"),"",$F11+ROW()/100000))</f>
        <v/>
      </c>
      <c r="Q11" s="0" t="str">
        <f aca="true">IF($A11="","",IF($E11="5. Ganada","GANADA",IF($E11="6. Perdida","PERDIDA",IF($I11="","SIN_ACCION",IF($I11&lt;TODAY(),"VENCIDA",IF($I11=TODAY(),"HOY",IF(AND($G11&lt;&gt;"",TODAY()-$G11&gt;5),"SIN_CONTACTO","OK")))))))</f>
        <v>PERDIDA</v>
      </c>
    </row>
    <row r="12" customFormat="false" ht="23.85" hidden="false" customHeight="false" outlineLevel="0" collapsed="false">
      <c r="A12" s="29" t="s">
        <v>121</v>
      </c>
      <c r="B12" s="29" t="s">
        <v>122</v>
      </c>
      <c r="C12" s="29" t="s">
        <v>123</v>
      </c>
      <c r="D12" s="29" t="s">
        <v>15</v>
      </c>
      <c r="E12" s="29" t="s">
        <v>55</v>
      </c>
      <c r="F12" s="30" t="n">
        <v>73000</v>
      </c>
      <c r="G12" s="31" t="n">
        <v>46241</v>
      </c>
      <c r="H12" s="32" t="s">
        <v>124</v>
      </c>
      <c r="I12" s="31" t="n">
        <v>46243</v>
      </c>
      <c r="J12" s="31"/>
      <c r="K12" s="29"/>
      <c r="L12" s="32" t="s">
        <v>125</v>
      </c>
      <c r="M12" s="33" t="n">
        <f aca="true">IF($A12="","",IF(OR($E12="5. Ganada",$E12="6. Perdida"),"—",IF($G12="","",TODAY()-$G12)))</f>
        <v>1</v>
      </c>
      <c r="N12" s="34" t="str">
        <f aca="false">IF($Q12="","",IF($Q12="GANADA","🏆 Ganada",IF($Q12="PERDIDA","✖ Perdida",IF($Q12="VENCIDA","🔴 Acción vencida",IF($Q12="HOY","🔵 Acción para HOY",IF($Q12="SIN_CONTACTO","🟠 +5 días sin contacto",IF($Q12="SIN_ACCION","🟡 Sin próxima acción","🟢 Al día")))))))</f>
        <v>🟢 Al día</v>
      </c>
      <c r="O12" s="35" t="n">
        <f aca="false">IF($A12="","",IF(OR($E12="5. Ganada",$E12="6. Perdida"),"",IF(OR($F12="",$E12=""),"",$F12*VLOOKUP($E12,Listas!$A$2:$B$7,2,0))))</f>
        <v>54750</v>
      </c>
      <c r="P12" s="36" t="n">
        <f aca="false">IF(OR($A12="",$F12=""),"",IF(OR($E12="5. Ganada",$E12="6. Perdida"),"",$F12+ROW()/100000))</f>
        <v>73000.00012</v>
      </c>
      <c r="Q12" s="0" t="str">
        <f aca="true">IF($A12="","",IF($E12="5. Ganada","GANADA",IF($E12="6. Perdida","PERDIDA",IF($I12="","SIN_ACCION",IF($I12&lt;TODAY(),"VENCIDA",IF($I12=TODAY(),"HOY",IF(AND($G12&lt;&gt;"",TODAY()-$G12&gt;5),"SIN_CONTACTO","OK")))))))</f>
        <v>OK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30"/>
      <c r="G13" s="31"/>
      <c r="H13" s="32"/>
      <c r="I13" s="31"/>
      <c r="J13" s="31"/>
      <c r="K13" s="29"/>
      <c r="L13" s="32"/>
      <c r="M13" s="33" t="str">
        <f aca="true">IF($A13="","",IF(OR($E13="5. Ganada",$E13="6. Perdida"),"—",IF($G13="","",TODAY()-$G13)))</f>
        <v/>
      </c>
      <c r="N13" s="34" t="str">
        <f aca="false">IF($Q13="","",IF($Q13="GANADA","🏆 Ganada",IF($Q13="PERDIDA","✖ Perdida",IF($Q13="VENCIDA","🔴 Acción vencida",IF($Q13="HOY","🔵 Acción para HOY",IF($Q13="SIN_CONTACTO","🟠 +5 días sin contacto",IF($Q13="SIN_ACCION","🟡 Sin próxima acción","🟢 Al día")))))))</f>
        <v/>
      </c>
      <c r="O13" s="35" t="str">
        <f aca="false">IF($A13="","",IF(OR($E13="5. Ganada",$E13="6. Perdida"),"",IF(OR($F13="",$E13=""),"",$F13*VLOOKUP($E13,Listas!$A$2:$B$7,2,0))))</f>
        <v/>
      </c>
      <c r="P13" s="0" t="str">
        <f aca="false">IF(OR($A13="",$F13=""),"",IF(OR($E13="5. Ganada",$E13="6. Perdida"),"",$F13+ROW()/100000))</f>
        <v/>
      </c>
      <c r="Q13" s="0" t="str">
        <f aca="true">IF($A13="","",IF($E13="5. Ganada","GANADA",IF($E13="6. Perdida","PERDIDA",IF($I13="","SIN_ACCION",IF($I13&lt;TODAY(),"VENCIDA",IF($I13=TODAY(),"HOY",IF(AND($G13&lt;&gt;"",TODAY()-$G13&gt;5),"SIN_CONTACTO","OK")))))))</f>
        <v/>
      </c>
    </row>
    <row r="14" customFormat="false" ht="15" hidden="false" customHeight="false" outlineLevel="0" collapsed="false">
      <c r="A14" s="29"/>
      <c r="B14" s="29"/>
      <c r="C14" s="29"/>
      <c r="D14" s="29"/>
      <c r="E14" s="29"/>
      <c r="F14" s="30"/>
      <c r="G14" s="31"/>
      <c r="H14" s="32"/>
      <c r="I14" s="31"/>
      <c r="J14" s="31"/>
      <c r="K14" s="29"/>
      <c r="L14" s="32"/>
      <c r="M14" s="33" t="str">
        <f aca="true">IF($A14="","",IF(OR($E14="5. Ganada",$E14="6. Perdida"),"—",IF($G14="","",TODAY()-$G14)))</f>
        <v/>
      </c>
      <c r="N14" s="34" t="str">
        <f aca="false">IF($Q14="","",IF($Q14="GANADA","🏆 Ganada",IF($Q14="PERDIDA","✖ Perdida",IF($Q14="VENCIDA","🔴 Acción vencida",IF($Q14="HOY","🔵 Acción para HOY",IF($Q14="SIN_CONTACTO","🟠 +5 días sin contacto",IF($Q14="SIN_ACCION","🟡 Sin próxima acción","🟢 Al día")))))))</f>
        <v/>
      </c>
      <c r="O14" s="35" t="str">
        <f aca="false">IF($A14="","",IF(OR($E14="5. Ganada",$E14="6. Perdida"),"",IF(OR($F14="",$E14=""),"",$F14*VLOOKUP($E14,Listas!$A$2:$B$7,2,0))))</f>
        <v/>
      </c>
      <c r="P14" s="0" t="str">
        <f aca="false">IF(OR($A14="",$F14=""),"",IF(OR($E14="5. Ganada",$E14="6. Perdida"),"",$F14+ROW()/100000))</f>
        <v/>
      </c>
      <c r="Q14" s="0" t="str">
        <f aca="true">IF($A14="","",IF($E14="5. Ganada","GANADA",IF($E14="6. Perdida","PERDIDA",IF($I14="","SIN_ACCION",IF($I14&lt;TODAY(),"VENCIDA",IF($I14=TODAY(),"HOY",IF(AND($G14&lt;&gt;"",TODAY()-$G14&gt;5),"SIN_CONTACTO","OK")))))))</f>
        <v/>
      </c>
    </row>
    <row r="15" customFormat="false" ht="15" hidden="false" customHeight="false" outlineLevel="0" collapsed="false">
      <c r="A15" s="29"/>
      <c r="B15" s="29"/>
      <c r="C15" s="29"/>
      <c r="D15" s="29"/>
      <c r="E15" s="29"/>
      <c r="F15" s="30"/>
      <c r="G15" s="31"/>
      <c r="H15" s="32"/>
      <c r="I15" s="31"/>
      <c r="J15" s="31"/>
      <c r="K15" s="29"/>
      <c r="L15" s="32"/>
      <c r="M15" s="33" t="str">
        <f aca="true">IF($A15="","",IF(OR($E15="5. Ganada",$E15="6. Perdida"),"—",IF($G15="","",TODAY()-$G15)))</f>
        <v/>
      </c>
      <c r="N15" s="34" t="str">
        <f aca="false">IF($Q15="","",IF($Q15="GANADA","🏆 Ganada",IF($Q15="PERDIDA","✖ Perdida",IF($Q15="VENCIDA","🔴 Acción vencida",IF($Q15="HOY","🔵 Acción para HOY",IF($Q15="SIN_CONTACTO","🟠 +5 días sin contacto",IF($Q15="SIN_ACCION","🟡 Sin próxima acción","🟢 Al día")))))))</f>
        <v/>
      </c>
      <c r="O15" s="35" t="str">
        <f aca="false">IF($A15="","",IF(OR($E15="5. Ganada",$E15="6. Perdida"),"",IF(OR($F15="",$E15=""),"",$F15*VLOOKUP($E15,Listas!$A$2:$B$7,2,0))))</f>
        <v/>
      </c>
      <c r="P15" s="0" t="str">
        <f aca="false">IF(OR($A15="",$F15=""),"",IF(OR($E15="5. Ganada",$E15="6. Perdida"),"",$F15+ROW()/100000))</f>
        <v/>
      </c>
      <c r="Q15" s="0" t="str">
        <f aca="true">IF($A15="","",IF($E15="5. Ganada","GANADA",IF($E15="6. Perdida","PERDIDA",IF($I15="","SIN_ACCION",IF($I15&lt;TODAY(),"VENCIDA",IF($I15=TODAY(),"HOY",IF(AND($G15&lt;&gt;"",TODAY()-$G15&gt;5),"SIN_CONTACTO","OK")))))))</f>
        <v/>
      </c>
    </row>
    <row r="16" customFormat="false" ht="15" hidden="false" customHeight="false" outlineLevel="0" collapsed="false">
      <c r="A16" s="29"/>
      <c r="B16" s="29"/>
      <c r="C16" s="29"/>
      <c r="D16" s="29"/>
      <c r="E16" s="29"/>
      <c r="F16" s="30"/>
      <c r="G16" s="31"/>
      <c r="H16" s="32"/>
      <c r="I16" s="31"/>
      <c r="J16" s="31"/>
      <c r="K16" s="29"/>
      <c r="L16" s="32"/>
      <c r="M16" s="33" t="str">
        <f aca="true">IF($A16="","",IF(OR($E16="5. Ganada",$E16="6. Perdida"),"—",IF($G16="","",TODAY()-$G16)))</f>
        <v/>
      </c>
      <c r="N16" s="34" t="str">
        <f aca="false">IF($Q16="","",IF($Q16="GANADA","🏆 Ganada",IF($Q16="PERDIDA","✖ Perdida",IF($Q16="VENCIDA","🔴 Acción vencida",IF($Q16="HOY","🔵 Acción para HOY",IF($Q16="SIN_CONTACTO","🟠 +5 días sin contacto",IF($Q16="SIN_ACCION","🟡 Sin próxima acción","🟢 Al día")))))))</f>
        <v/>
      </c>
      <c r="O16" s="35" t="str">
        <f aca="false">IF($A16="","",IF(OR($E16="5. Ganada",$E16="6. Perdida"),"",IF(OR($F16="",$E16=""),"",$F16*VLOOKUP($E16,Listas!$A$2:$B$7,2,0))))</f>
        <v/>
      </c>
      <c r="P16" s="0" t="str">
        <f aca="false">IF(OR($A16="",$F16=""),"",IF(OR($E16="5. Ganada",$E16="6. Perdida"),"",$F16+ROW()/100000))</f>
        <v/>
      </c>
      <c r="Q16" s="0" t="str">
        <f aca="true">IF($A16="","",IF($E16="5. Ganada","GANADA",IF($E16="6. Perdida","PERDIDA",IF($I16="","SIN_ACCION",IF($I16&lt;TODAY(),"VENCIDA",IF($I16=TODAY(),"HOY",IF(AND($G16&lt;&gt;"",TODAY()-$G16&gt;5),"SIN_CONTACTO","OK")))))))</f>
        <v/>
      </c>
    </row>
    <row r="17" customFormat="false" ht="15" hidden="false" customHeight="false" outlineLevel="0" collapsed="false">
      <c r="A17" s="29"/>
      <c r="B17" s="29"/>
      <c r="C17" s="29"/>
      <c r="D17" s="29"/>
      <c r="E17" s="29"/>
      <c r="F17" s="30"/>
      <c r="G17" s="31"/>
      <c r="H17" s="32"/>
      <c r="I17" s="31"/>
      <c r="J17" s="31"/>
      <c r="K17" s="29"/>
      <c r="L17" s="32"/>
      <c r="M17" s="33" t="str">
        <f aca="true">IF($A17="","",IF(OR($E17="5. Ganada",$E17="6. Perdida"),"—",IF($G17="","",TODAY()-$G17)))</f>
        <v/>
      </c>
      <c r="N17" s="34" t="str">
        <f aca="false">IF($Q17="","",IF($Q17="GANADA","🏆 Ganada",IF($Q17="PERDIDA","✖ Perdida",IF($Q17="VENCIDA","🔴 Acción vencida",IF($Q17="HOY","🔵 Acción para HOY",IF($Q17="SIN_CONTACTO","🟠 +5 días sin contacto",IF($Q17="SIN_ACCION","🟡 Sin próxima acción","🟢 Al día")))))))</f>
        <v/>
      </c>
      <c r="O17" s="35" t="str">
        <f aca="false">IF($A17="","",IF(OR($E17="5. Ganada",$E17="6. Perdida"),"",IF(OR($F17="",$E17=""),"",$F17*VLOOKUP($E17,Listas!$A$2:$B$7,2,0))))</f>
        <v/>
      </c>
      <c r="P17" s="0" t="str">
        <f aca="false">IF(OR($A17="",$F17=""),"",IF(OR($E17="5. Ganada",$E17="6. Perdida"),"",$F17+ROW()/100000))</f>
        <v/>
      </c>
      <c r="Q17" s="0" t="str">
        <f aca="true">IF($A17="","",IF($E17="5. Ganada","GANADA",IF($E17="6. Perdida","PERDIDA",IF($I17="","SIN_ACCION",IF($I17&lt;TODAY(),"VENCIDA",IF($I17=TODAY(),"HOY",IF(AND($G17&lt;&gt;"",TODAY()-$G17&gt;5),"SIN_CONTACTO","OK")))))))</f>
        <v/>
      </c>
    </row>
    <row r="18" customFormat="false" ht="15" hidden="false" customHeight="false" outlineLevel="0" collapsed="false">
      <c r="A18" s="29"/>
      <c r="B18" s="29"/>
      <c r="C18" s="29"/>
      <c r="D18" s="29"/>
      <c r="E18" s="29"/>
      <c r="F18" s="30"/>
      <c r="G18" s="31"/>
      <c r="H18" s="32"/>
      <c r="I18" s="31"/>
      <c r="J18" s="31"/>
      <c r="K18" s="29"/>
      <c r="L18" s="32"/>
      <c r="M18" s="33" t="str">
        <f aca="true">IF($A18="","",IF(OR($E18="5. Ganada",$E18="6. Perdida"),"—",IF($G18="","",TODAY()-$G18)))</f>
        <v/>
      </c>
      <c r="N18" s="34" t="str">
        <f aca="false">IF($Q18="","",IF($Q18="GANADA","🏆 Ganada",IF($Q18="PERDIDA","✖ Perdida",IF($Q18="VENCIDA","🔴 Acción vencida",IF($Q18="HOY","🔵 Acción para HOY",IF($Q18="SIN_CONTACTO","🟠 +5 días sin contacto",IF($Q18="SIN_ACCION","🟡 Sin próxima acción","🟢 Al día")))))))</f>
        <v/>
      </c>
      <c r="O18" s="35" t="str">
        <f aca="false">IF($A18="","",IF(OR($E18="5. Ganada",$E18="6. Perdida"),"",IF(OR($F18="",$E18=""),"",$F18*VLOOKUP($E18,Listas!$A$2:$B$7,2,0))))</f>
        <v/>
      </c>
      <c r="P18" s="0" t="str">
        <f aca="false">IF(OR($A18="",$F18=""),"",IF(OR($E18="5. Ganada",$E18="6. Perdida"),"",$F18+ROW()/100000))</f>
        <v/>
      </c>
      <c r="Q18" s="0" t="str">
        <f aca="true">IF($A18="","",IF($E18="5. Ganada","GANADA",IF($E18="6. Perdida","PERDIDA",IF($I18="","SIN_ACCION",IF($I18&lt;TODAY(),"VENCIDA",IF($I18=TODAY(),"HOY",IF(AND($G18&lt;&gt;"",TODAY()-$G18&gt;5),"SIN_CONTACTO","OK")))))))</f>
        <v/>
      </c>
    </row>
    <row r="19" customFormat="false" ht="15" hidden="false" customHeight="false" outlineLevel="0" collapsed="false">
      <c r="A19" s="29"/>
      <c r="B19" s="29"/>
      <c r="C19" s="29"/>
      <c r="D19" s="29"/>
      <c r="E19" s="29"/>
      <c r="F19" s="30"/>
      <c r="G19" s="31"/>
      <c r="H19" s="32"/>
      <c r="I19" s="31"/>
      <c r="J19" s="31"/>
      <c r="K19" s="29"/>
      <c r="L19" s="32"/>
      <c r="M19" s="33" t="str">
        <f aca="true">IF($A19="","",IF(OR($E19="5. Ganada",$E19="6. Perdida"),"—",IF($G19="","",TODAY()-$G19)))</f>
        <v/>
      </c>
      <c r="N19" s="34" t="str">
        <f aca="false">IF($Q19="","",IF($Q19="GANADA","🏆 Ganada",IF($Q19="PERDIDA","✖ Perdida",IF($Q19="VENCIDA","🔴 Acción vencida",IF($Q19="HOY","🔵 Acción para HOY",IF($Q19="SIN_CONTACTO","🟠 +5 días sin contacto",IF($Q19="SIN_ACCION","🟡 Sin próxima acción","🟢 Al día")))))))</f>
        <v/>
      </c>
      <c r="O19" s="35" t="str">
        <f aca="false">IF($A19="","",IF(OR($E19="5. Ganada",$E19="6. Perdida"),"",IF(OR($F19="",$E19=""),"",$F19*VLOOKUP($E19,Listas!$A$2:$B$7,2,0))))</f>
        <v/>
      </c>
      <c r="P19" s="0" t="str">
        <f aca="false">IF(OR($A19="",$F19=""),"",IF(OR($E19="5. Ganada",$E19="6. Perdida"),"",$F19+ROW()/100000))</f>
        <v/>
      </c>
      <c r="Q19" s="0" t="str">
        <f aca="true">IF($A19="","",IF($E19="5. Ganada","GANADA",IF($E19="6. Perdida","PERDIDA",IF($I19="","SIN_ACCION",IF($I19&lt;TODAY(),"VENCIDA",IF($I19=TODAY(),"HOY",IF(AND($G19&lt;&gt;"",TODAY()-$G19&gt;5),"SIN_CONTACTO","OK")))))))</f>
        <v/>
      </c>
    </row>
    <row r="20" customFormat="false" ht="15" hidden="false" customHeight="false" outlineLevel="0" collapsed="false">
      <c r="A20" s="29"/>
      <c r="B20" s="29"/>
      <c r="C20" s="29"/>
      <c r="D20" s="29"/>
      <c r="E20" s="29"/>
      <c r="F20" s="30"/>
      <c r="G20" s="31"/>
      <c r="H20" s="32"/>
      <c r="I20" s="31"/>
      <c r="J20" s="31"/>
      <c r="K20" s="29"/>
      <c r="L20" s="32"/>
      <c r="M20" s="33" t="str">
        <f aca="true">IF($A20="","",IF(OR($E20="5. Ganada",$E20="6. Perdida"),"—",IF($G20="","",TODAY()-$G20)))</f>
        <v/>
      </c>
      <c r="N20" s="34" t="str">
        <f aca="false">IF($Q20="","",IF($Q20="GANADA","🏆 Ganada",IF($Q20="PERDIDA","✖ Perdida",IF($Q20="VENCIDA","🔴 Acción vencida",IF($Q20="HOY","🔵 Acción para HOY",IF($Q20="SIN_CONTACTO","🟠 +5 días sin contacto",IF($Q20="SIN_ACCION","🟡 Sin próxima acción","🟢 Al día")))))))</f>
        <v/>
      </c>
      <c r="O20" s="35" t="str">
        <f aca="false">IF($A20="","",IF(OR($E20="5. Ganada",$E20="6. Perdida"),"",IF(OR($F20="",$E20=""),"",$F20*VLOOKUP($E20,Listas!$A$2:$B$7,2,0))))</f>
        <v/>
      </c>
      <c r="P20" s="0" t="str">
        <f aca="false">IF(OR($A20="",$F20=""),"",IF(OR($E20="5. Ganada",$E20="6. Perdida"),"",$F20+ROW()/100000))</f>
        <v/>
      </c>
      <c r="Q20" s="0" t="str">
        <f aca="true">IF($A20="","",IF($E20="5. Ganada","GANADA",IF($E20="6. Perdida","PERDIDA",IF($I20="","SIN_ACCION",IF($I20&lt;TODAY(),"VENCIDA",IF($I20=TODAY(),"HOY",IF(AND($G20&lt;&gt;"",TODAY()-$G20&gt;5),"SIN_CONTACTO","OK")))))))</f>
        <v/>
      </c>
    </row>
    <row r="21" customFormat="false" ht="15" hidden="false" customHeight="false" outlineLevel="0" collapsed="false">
      <c r="A21" s="29"/>
      <c r="B21" s="29"/>
      <c r="C21" s="29"/>
      <c r="D21" s="29"/>
      <c r="E21" s="29"/>
      <c r="F21" s="30"/>
      <c r="G21" s="31"/>
      <c r="H21" s="32"/>
      <c r="I21" s="31"/>
      <c r="J21" s="31"/>
      <c r="K21" s="29"/>
      <c r="L21" s="32"/>
      <c r="M21" s="33" t="str">
        <f aca="true">IF($A21="","",IF(OR($E21="5. Ganada",$E21="6. Perdida"),"—",IF($G21="","",TODAY()-$G21)))</f>
        <v/>
      </c>
      <c r="N21" s="34" t="str">
        <f aca="false">IF($Q21="","",IF($Q21="GANADA","🏆 Ganada",IF($Q21="PERDIDA","✖ Perdida",IF($Q21="VENCIDA","🔴 Acción vencida",IF($Q21="HOY","🔵 Acción para HOY",IF($Q21="SIN_CONTACTO","🟠 +5 días sin contacto",IF($Q21="SIN_ACCION","🟡 Sin próxima acción","🟢 Al día")))))))</f>
        <v/>
      </c>
      <c r="O21" s="35" t="str">
        <f aca="false">IF($A21="","",IF(OR($E21="5. Ganada",$E21="6. Perdida"),"",IF(OR($F21="",$E21=""),"",$F21*VLOOKUP($E21,Listas!$A$2:$B$7,2,0))))</f>
        <v/>
      </c>
      <c r="P21" s="0" t="str">
        <f aca="false">IF(OR($A21="",$F21=""),"",IF(OR($E21="5. Ganada",$E21="6. Perdida"),"",$F21+ROW()/100000))</f>
        <v/>
      </c>
      <c r="Q21" s="0" t="str">
        <f aca="true">IF($A21="","",IF($E21="5. Ganada","GANADA",IF($E21="6. Perdida","PERDIDA",IF($I21="","SIN_ACCION",IF($I21&lt;TODAY(),"VENCIDA",IF($I21=TODAY(),"HOY",IF(AND($G21&lt;&gt;"",TODAY()-$G21&gt;5),"SIN_CONTACTO","OK")))))))</f>
        <v/>
      </c>
    </row>
    <row r="22" customFormat="false" ht="15" hidden="false" customHeight="false" outlineLevel="0" collapsed="false">
      <c r="A22" s="29"/>
      <c r="B22" s="29"/>
      <c r="C22" s="29"/>
      <c r="D22" s="29"/>
      <c r="E22" s="29"/>
      <c r="F22" s="30"/>
      <c r="G22" s="31"/>
      <c r="H22" s="32"/>
      <c r="I22" s="31"/>
      <c r="J22" s="31"/>
      <c r="K22" s="29"/>
      <c r="L22" s="32"/>
      <c r="M22" s="33" t="str">
        <f aca="true">IF($A22="","",IF(OR($E22="5. Ganada",$E22="6. Perdida"),"—",IF($G22="","",TODAY()-$G22)))</f>
        <v/>
      </c>
      <c r="N22" s="34" t="str">
        <f aca="false">IF($Q22="","",IF($Q22="GANADA","🏆 Ganada",IF($Q22="PERDIDA","✖ Perdida",IF($Q22="VENCIDA","🔴 Acción vencida",IF($Q22="HOY","🔵 Acción para HOY",IF($Q22="SIN_CONTACTO","🟠 +5 días sin contacto",IF($Q22="SIN_ACCION","🟡 Sin próxima acción","🟢 Al día")))))))</f>
        <v/>
      </c>
      <c r="O22" s="35" t="str">
        <f aca="false">IF($A22="","",IF(OR($E22="5. Ganada",$E22="6. Perdida"),"",IF(OR($F22="",$E22=""),"",$F22*VLOOKUP($E22,Listas!$A$2:$B$7,2,0))))</f>
        <v/>
      </c>
      <c r="P22" s="0" t="str">
        <f aca="false">IF(OR($A22="",$F22=""),"",IF(OR($E22="5. Ganada",$E22="6. Perdida"),"",$F22+ROW()/100000))</f>
        <v/>
      </c>
      <c r="Q22" s="0" t="str">
        <f aca="true">IF($A22="","",IF($E22="5. Ganada","GANADA",IF($E22="6. Perdida","PERDIDA",IF($I22="","SIN_ACCION",IF($I22&lt;TODAY(),"VENCIDA",IF($I22=TODAY(),"HOY",IF(AND($G22&lt;&gt;"",TODAY()-$G22&gt;5),"SIN_CONTACTO","OK")))))))</f>
        <v/>
      </c>
    </row>
    <row r="23" customFormat="false" ht="15" hidden="false" customHeight="false" outlineLevel="0" collapsed="false">
      <c r="A23" s="29"/>
      <c r="B23" s="29"/>
      <c r="C23" s="29"/>
      <c r="D23" s="29"/>
      <c r="E23" s="29"/>
      <c r="F23" s="30"/>
      <c r="G23" s="31"/>
      <c r="H23" s="32"/>
      <c r="I23" s="31"/>
      <c r="J23" s="31"/>
      <c r="K23" s="29"/>
      <c r="L23" s="32"/>
      <c r="M23" s="33" t="str">
        <f aca="true">IF($A23="","",IF(OR($E23="5. Ganada",$E23="6. Perdida"),"—",IF($G23="","",TODAY()-$G23)))</f>
        <v/>
      </c>
      <c r="N23" s="34" t="str">
        <f aca="false">IF($Q23="","",IF($Q23="GANADA","🏆 Ganada",IF($Q23="PERDIDA","✖ Perdida",IF($Q23="VENCIDA","🔴 Acción vencida",IF($Q23="HOY","🔵 Acción para HOY",IF($Q23="SIN_CONTACTO","🟠 +5 días sin contacto",IF($Q23="SIN_ACCION","🟡 Sin próxima acción","🟢 Al día")))))))</f>
        <v/>
      </c>
      <c r="O23" s="35" t="str">
        <f aca="false">IF($A23="","",IF(OR($E23="5. Ganada",$E23="6. Perdida"),"",IF(OR($F23="",$E23=""),"",$F23*VLOOKUP($E23,Listas!$A$2:$B$7,2,0))))</f>
        <v/>
      </c>
      <c r="P23" s="0" t="str">
        <f aca="false">IF(OR($A23="",$F23=""),"",IF(OR($E23="5. Ganada",$E23="6. Perdida"),"",$F23+ROW()/100000))</f>
        <v/>
      </c>
      <c r="Q23" s="0" t="str">
        <f aca="true">IF($A23="","",IF($E23="5. Ganada","GANADA",IF($E23="6. Perdida","PERDIDA",IF($I23="","SIN_ACCION",IF($I23&lt;TODAY(),"VENCIDA",IF($I23=TODAY(),"HOY",IF(AND($G23&lt;&gt;"",TODAY()-$G23&gt;5),"SIN_CONTACTO","OK")))))))</f>
        <v/>
      </c>
    </row>
    <row r="24" customFormat="false" ht="15" hidden="false" customHeight="false" outlineLevel="0" collapsed="false">
      <c r="A24" s="29"/>
      <c r="B24" s="29"/>
      <c r="C24" s="29"/>
      <c r="D24" s="29"/>
      <c r="E24" s="29"/>
      <c r="F24" s="30"/>
      <c r="G24" s="31"/>
      <c r="H24" s="32"/>
      <c r="I24" s="31"/>
      <c r="J24" s="31"/>
      <c r="K24" s="29"/>
      <c r="L24" s="32"/>
      <c r="M24" s="33" t="str">
        <f aca="true">IF($A24="","",IF(OR($E24="5. Ganada",$E24="6. Perdida"),"—",IF($G24="","",TODAY()-$G24)))</f>
        <v/>
      </c>
      <c r="N24" s="34" t="str">
        <f aca="false">IF($Q24="","",IF($Q24="GANADA","🏆 Ganada",IF($Q24="PERDIDA","✖ Perdida",IF($Q24="VENCIDA","🔴 Acción vencida",IF($Q24="HOY","🔵 Acción para HOY",IF($Q24="SIN_CONTACTO","🟠 +5 días sin contacto",IF($Q24="SIN_ACCION","🟡 Sin próxima acción","🟢 Al día")))))))</f>
        <v/>
      </c>
      <c r="O24" s="35" t="str">
        <f aca="false">IF($A24="","",IF(OR($E24="5. Ganada",$E24="6. Perdida"),"",IF(OR($F24="",$E24=""),"",$F24*VLOOKUP($E24,Listas!$A$2:$B$7,2,0))))</f>
        <v/>
      </c>
      <c r="P24" s="0" t="str">
        <f aca="false">IF(OR($A24="",$F24=""),"",IF(OR($E24="5. Ganada",$E24="6. Perdida"),"",$F24+ROW()/100000))</f>
        <v/>
      </c>
      <c r="Q24" s="0" t="str">
        <f aca="true">IF($A24="","",IF($E24="5. Ganada","GANADA",IF($E24="6. Perdida","PERDIDA",IF($I24="","SIN_ACCION",IF($I24&lt;TODAY(),"VENCIDA",IF($I24=TODAY(),"HOY",IF(AND($G24&lt;&gt;"",TODAY()-$G24&gt;5),"SIN_CONTACTO","OK")))))))</f>
        <v/>
      </c>
    </row>
    <row r="25" customFormat="false" ht="15" hidden="false" customHeight="false" outlineLevel="0" collapsed="false">
      <c r="A25" s="29"/>
      <c r="B25" s="29"/>
      <c r="C25" s="29"/>
      <c r="D25" s="29"/>
      <c r="E25" s="29"/>
      <c r="F25" s="30"/>
      <c r="G25" s="31"/>
      <c r="H25" s="32"/>
      <c r="I25" s="31"/>
      <c r="J25" s="31"/>
      <c r="K25" s="29"/>
      <c r="L25" s="32"/>
      <c r="M25" s="33" t="str">
        <f aca="true">IF($A25="","",IF(OR($E25="5. Ganada",$E25="6. Perdida"),"—",IF($G25="","",TODAY()-$G25)))</f>
        <v/>
      </c>
      <c r="N25" s="34" t="str">
        <f aca="false">IF($Q25="","",IF($Q25="GANADA","🏆 Ganada",IF($Q25="PERDIDA","✖ Perdida",IF($Q25="VENCIDA","🔴 Acción vencida",IF($Q25="HOY","🔵 Acción para HOY",IF($Q25="SIN_CONTACTO","🟠 +5 días sin contacto",IF($Q25="SIN_ACCION","🟡 Sin próxima acción","🟢 Al día")))))))</f>
        <v/>
      </c>
      <c r="O25" s="35" t="str">
        <f aca="false">IF($A25="","",IF(OR($E25="5. Ganada",$E25="6. Perdida"),"",IF(OR($F25="",$E25=""),"",$F25*VLOOKUP($E25,Listas!$A$2:$B$7,2,0))))</f>
        <v/>
      </c>
      <c r="P25" s="0" t="str">
        <f aca="false">IF(OR($A25="",$F25=""),"",IF(OR($E25="5. Ganada",$E25="6. Perdida"),"",$F25+ROW()/100000))</f>
        <v/>
      </c>
      <c r="Q25" s="0" t="str">
        <f aca="true">IF($A25="","",IF($E25="5. Ganada","GANADA",IF($E25="6. Perdida","PERDIDA",IF($I25="","SIN_ACCION",IF($I25&lt;TODAY(),"VENCIDA",IF($I25=TODAY(),"HOY",IF(AND($G25&lt;&gt;"",TODAY()-$G25&gt;5),"SIN_CONTACTO","OK")))))))</f>
        <v/>
      </c>
    </row>
    <row r="26" customFormat="false" ht="15" hidden="false" customHeight="false" outlineLevel="0" collapsed="false">
      <c r="A26" s="29"/>
      <c r="B26" s="29"/>
      <c r="C26" s="29"/>
      <c r="D26" s="29"/>
      <c r="E26" s="29"/>
      <c r="F26" s="30"/>
      <c r="G26" s="31"/>
      <c r="H26" s="32"/>
      <c r="I26" s="31"/>
      <c r="J26" s="31"/>
      <c r="K26" s="29"/>
      <c r="L26" s="32"/>
      <c r="M26" s="33" t="str">
        <f aca="true">IF($A26="","",IF(OR($E26="5. Ganada",$E26="6. Perdida"),"—",IF($G26="","",TODAY()-$G26)))</f>
        <v/>
      </c>
      <c r="N26" s="34" t="str">
        <f aca="false">IF($Q26="","",IF($Q26="GANADA","🏆 Ganada",IF($Q26="PERDIDA","✖ Perdida",IF($Q26="VENCIDA","🔴 Acción vencida",IF($Q26="HOY","🔵 Acción para HOY",IF($Q26="SIN_CONTACTO","🟠 +5 días sin contacto",IF($Q26="SIN_ACCION","🟡 Sin próxima acción","🟢 Al día")))))))</f>
        <v/>
      </c>
      <c r="O26" s="35" t="str">
        <f aca="false">IF($A26="","",IF(OR($E26="5. Ganada",$E26="6. Perdida"),"",IF(OR($F26="",$E26=""),"",$F26*VLOOKUP($E26,Listas!$A$2:$B$7,2,0))))</f>
        <v/>
      </c>
      <c r="P26" s="0" t="str">
        <f aca="false">IF(OR($A26="",$F26=""),"",IF(OR($E26="5. Ganada",$E26="6. Perdida"),"",$F26+ROW()/100000))</f>
        <v/>
      </c>
      <c r="Q26" s="0" t="str">
        <f aca="true">IF($A26="","",IF($E26="5. Ganada","GANADA",IF($E26="6. Perdida","PERDIDA",IF($I26="","SIN_ACCION",IF($I26&lt;TODAY(),"VENCIDA",IF($I26=TODAY(),"HOY",IF(AND($G26&lt;&gt;"",TODAY()-$G26&gt;5),"SIN_CONTACTO","OK")))))))</f>
        <v/>
      </c>
    </row>
    <row r="27" customFormat="false" ht="15" hidden="false" customHeight="false" outlineLevel="0" collapsed="false">
      <c r="A27" s="29"/>
      <c r="B27" s="29"/>
      <c r="C27" s="29"/>
      <c r="D27" s="29"/>
      <c r="E27" s="29"/>
      <c r="F27" s="30"/>
      <c r="G27" s="31"/>
      <c r="H27" s="32"/>
      <c r="I27" s="31"/>
      <c r="J27" s="31"/>
      <c r="K27" s="29"/>
      <c r="L27" s="32"/>
      <c r="M27" s="33" t="str">
        <f aca="true">IF($A27="","",IF(OR($E27="5. Ganada",$E27="6. Perdida"),"—",IF($G27="","",TODAY()-$G27)))</f>
        <v/>
      </c>
      <c r="N27" s="34" t="str">
        <f aca="false">IF($Q27="","",IF($Q27="GANADA","🏆 Ganada",IF($Q27="PERDIDA","✖ Perdida",IF($Q27="VENCIDA","🔴 Acción vencida",IF($Q27="HOY","🔵 Acción para HOY",IF($Q27="SIN_CONTACTO","🟠 +5 días sin contacto",IF($Q27="SIN_ACCION","🟡 Sin próxima acción","🟢 Al día")))))))</f>
        <v/>
      </c>
      <c r="O27" s="35" t="str">
        <f aca="false">IF($A27="","",IF(OR($E27="5. Ganada",$E27="6. Perdida"),"",IF(OR($F27="",$E27=""),"",$F27*VLOOKUP($E27,Listas!$A$2:$B$7,2,0))))</f>
        <v/>
      </c>
      <c r="P27" s="0" t="str">
        <f aca="false">IF(OR($A27="",$F27=""),"",IF(OR($E27="5. Ganada",$E27="6. Perdida"),"",$F27+ROW()/100000))</f>
        <v/>
      </c>
      <c r="Q27" s="0" t="str">
        <f aca="true">IF($A27="","",IF($E27="5. Ganada","GANADA",IF($E27="6. Perdida","PERDIDA",IF($I27="","SIN_ACCION",IF($I27&lt;TODAY(),"VENCIDA",IF($I27=TODAY(),"HOY",IF(AND($G27&lt;&gt;"",TODAY()-$G27&gt;5),"SIN_CONTACTO","OK")))))))</f>
        <v/>
      </c>
    </row>
    <row r="28" customFormat="false" ht="15" hidden="false" customHeight="false" outlineLevel="0" collapsed="false">
      <c r="A28" s="29"/>
      <c r="B28" s="29"/>
      <c r="C28" s="29"/>
      <c r="D28" s="29"/>
      <c r="E28" s="29"/>
      <c r="F28" s="30"/>
      <c r="G28" s="31"/>
      <c r="H28" s="32"/>
      <c r="I28" s="31"/>
      <c r="J28" s="31"/>
      <c r="K28" s="29"/>
      <c r="L28" s="32"/>
      <c r="M28" s="33" t="str">
        <f aca="true">IF($A28="","",IF(OR($E28="5. Ganada",$E28="6. Perdida"),"—",IF($G28="","",TODAY()-$G28)))</f>
        <v/>
      </c>
      <c r="N28" s="34" t="str">
        <f aca="false">IF($Q28="","",IF($Q28="GANADA","🏆 Ganada",IF($Q28="PERDIDA","✖ Perdida",IF($Q28="VENCIDA","🔴 Acción vencida",IF($Q28="HOY","🔵 Acción para HOY",IF($Q28="SIN_CONTACTO","🟠 +5 días sin contacto",IF($Q28="SIN_ACCION","🟡 Sin próxima acción","🟢 Al día")))))))</f>
        <v/>
      </c>
      <c r="O28" s="35" t="str">
        <f aca="false">IF($A28="","",IF(OR($E28="5. Ganada",$E28="6. Perdida"),"",IF(OR($F28="",$E28=""),"",$F28*VLOOKUP($E28,Listas!$A$2:$B$7,2,0))))</f>
        <v/>
      </c>
      <c r="P28" s="0" t="str">
        <f aca="false">IF(OR($A28="",$F28=""),"",IF(OR($E28="5. Ganada",$E28="6. Perdida"),"",$F28+ROW()/100000))</f>
        <v/>
      </c>
      <c r="Q28" s="0" t="str">
        <f aca="true">IF($A28="","",IF($E28="5. Ganada","GANADA",IF($E28="6. Perdida","PERDIDA",IF($I28="","SIN_ACCION",IF($I28&lt;TODAY(),"VENCIDA",IF($I28=TODAY(),"HOY",IF(AND($G28&lt;&gt;"",TODAY()-$G28&gt;5),"SIN_CONTACTO","OK")))))))</f>
        <v/>
      </c>
    </row>
    <row r="29" customFormat="false" ht="15" hidden="false" customHeight="false" outlineLevel="0" collapsed="false">
      <c r="A29" s="29"/>
      <c r="B29" s="29"/>
      <c r="C29" s="29"/>
      <c r="D29" s="29"/>
      <c r="E29" s="29"/>
      <c r="F29" s="30"/>
      <c r="G29" s="31"/>
      <c r="H29" s="32"/>
      <c r="I29" s="31"/>
      <c r="J29" s="31"/>
      <c r="K29" s="29"/>
      <c r="L29" s="32"/>
      <c r="M29" s="33" t="str">
        <f aca="true">IF($A29="","",IF(OR($E29="5. Ganada",$E29="6. Perdida"),"—",IF($G29="","",TODAY()-$G29)))</f>
        <v/>
      </c>
      <c r="N29" s="34" t="str">
        <f aca="false">IF($Q29="","",IF($Q29="GANADA","🏆 Ganada",IF($Q29="PERDIDA","✖ Perdida",IF($Q29="VENCIDA","🔴 Acción vencida",IF($Q29="HOY","🔵 Acción para HOY",IF($Q29="SIN_CONTACTO","🟠 +5 días sin contacto",IF($Q29="SIN_ACCION","🟡 Sin próxima acción","🟢 Al día")))))))</f>
        <v/>
      </c>
      <c r="O29" s="35" t="str">
        <f aca="false">IF($A29="","",IF(OR($E29="5. Ganada",$E29="6. Perdida"),"",IF(OR($F29="",$E29=""),"",$F29*VLOOKUP($E29,Listas!$A$2:$B$7,2,0))))</f>
        <v/>
      </c>
      <c r="P29" s="0" t="str">
        <f aca="false">IF(OR($A29="",$F29=""),"",IF(OR($E29="5. Ganada",$E29="6. Perdida"),"",$F29+ROW()/100000))</f>
        <v/>
      </c>
      <c r="Q29" s="0" t="str">
        <f aca="true">IF($A29="","",IF($E29="5. Ganada","GANADA",IF($E29="6. Perdida","PERDIDA",IF($I29="","SIN_ACCION",IF($I29&lt;TODAY(),"VENCIDA",IF($I29=TODAY(),"HOY",IF(AND($G29&lt;&gt;"",TODAY()-$G29&gt;5),"SIN_CONTACTO","OK")))))))</f>
        <v/>
      </c>
    </row>
    <row r="30" customFormat="false" ht="15" hidden="false" customHeight="false" outlineLevel="0" collapsed="false">
      <c r="A30" s="29"/>
      <c r="B30" s="29"/>
      <c r="C30" s="29"/>
      <c r="D30" s="29"/>
      <c r="E30" s="29"/>
      <c r="F30" s="30"/>
      <c r="G30" s="31"/>
      <c r="H30" s="32"/>
      <c r="I30" s="31"/>
      <c r="J30" s="31"/>
      <c r="K30" s="29"/>
      <c r="L30" s="32"/>
      <c r="M30" s="33" t="str">
        <f aca="true">IF($A30="","",IF(OR($E30="5. Ganada",$E30="6. Perdida"),"—",IF($G30="","",TODAY()-$G30)))</f>
        <v/>
      </c>
      <c r="N30" s="34" t="str">
        <f aca="false">IF($Q30="","",IF($Q30="GANADA","🏆 Ganada",IF($Q30="PERDIDA","✖ Perdida",IF($Q30="VENCIDA","🔴 Acción vencida",IF($Q30="HOY","🔵 Acción para HOY",IF($Q30="SIN_CONTACTO","🟠 +5 días sin contacto",IF($Q30="SIN_ACCION","🟡 Sin próxima acción","🟢 Al día")))))))</f>
        <v/>
      </c>
      <c r="O30" s="35" t="str">
        <f aca="false">IF($A30="","",IF(OR($E30="5. Ganada",$E30="6. Perdida"),"",IF(OR($F30="",$E30=""),"",$F30*VLOOKUP($E30,Listas!$A$2:$B$7,2,0))))</f>
        <v/>
      </c>
      <c r="P30" s="0" t="str">
        <f aca="false">IF(OR($A30="",$F30=""),"",IF(OR($E30="5. Ganada",$E30="6. Perdida"),"",$F30+ROW()/100000))</f>
        <v/>
      </c>
      <c r="Q30" s="0" t="str">
        <f aca="true">IF($A30="","",IF($E30="5. Ganada","GANADA",IF($E30="6. Perdida","PERDIDA",IF($I30="","SIN_ACCION",IF($I30&lt;TODAY(),"VENCIDA",IF($I30=TODAY(),"HOY",IF(AND($G30&lt;&gt;"",TODAY()-$G30&gt;5),"SIN_CONTACTO","OK")))))))</f>
        <v/>
      </c>
    </row>
    <row r="31" customFormat="false" ht="15" hidden="false" customHeight="false" outlineLevel="0" collapsed="false">
      <c r="A31" s="29"/>
      <c r="B31" s="29"/>
      <c r="C31" s="29"/>
      <c r="D31" s="29"/>
      <c r="E31" s="29"/>
      <c r="F31" s="30"/>
      <c r="G31" s="31"/>
      <c r="H31" s="32"/>
      <c r="I31" s="31"/>
      <c r="J31" s="31"/>
      <c r="K31" s="29"/>
      <c r="L31" s="32"/>
      <c r="M31" s="33" t="str">
        <f aca="true">IF($A31="","",IF(OR($E31="5. Ganada",$E31="6. Perdida"),"—",IF($G31="","",TODAY()-$G31)))</f>
        <v/>
      </c>
      <c r="N31" s="34" t="str">
        <f aca="false">IF($Q31="","",IF($Q31="GANADA","🏆 Ganada",IF($Q31="PERDIDA","✖ Perdida",IF($Q31="VENCIDA","🔴 Acción vencida",IF($Q31="HOY","🔵 Acción para HOY",IF($Q31="SIN_CONTACTO","🟠 +5 días sin contacto",IF($Q31="SIN_ACCION","🟡 Sin próxima acción","🟢 Al día")))))))</f>
        <v/>
      </c>
      <c r="O31" s="35" t="str">
        <f aca="false">IF($A31="","",IF(OR($E31="5. Ganada",$E31="6. Perdida"),"",IF(OR($F31="",$E31=""),"",$F31*VLOOKUP($E31,Listas!$A$2:$B$7,2,0))))</f>
        <v/>
      </c>
      <c r="P31" s="0" t="str">
        <f aca="false">IF(OR($A31="",$F31=""),"",IF(OR($E31="5. Ganada",$E31="6. Perdida"),"",$F31+ROW()/100000))</f>
        <v/>
      </c>
      <c r="Q31" s="0" t="str">
        <f aca="true">IF($A31="","",IF($E31="5. Ganada","GANADA",IF($E31="6. Perdida","PERDIDA",IF($I31="","SIN_ACCION",IF($I31&lt;TODAY(),"VENCIDA",IF($I31=TODAY(),"HOY",IF(AND($G31&lt;&gt;"",TODAY()-$G31&gt;5),"SIN_CONTACTO","OK")))))))</f>
        <v/>
      </c>
    </row>
    <row r="32" customFormat="false" ht="15" hidden="false" customHeight="false" outlineLevel="0" collapsed="false">
      <c r="A32" s="29"/>
      <c r="B32" s="29"/>
      <c r="C32" s="29"/>
      <c r="D32" s="29"/>
      <c r="E32" s="29"/>
      <c r="F32" s="30"/>
      <c r="G32" s="31"/>
      <c r="H32" s="32"/>
      <c r="I32" s="31"/>
      <c r="J32" s="31"/>
      <c r="K32" s="29"/>
      <c r="L32" s="32"/>
      <c r="M32" s="33" t="str">
        <f aca="true">IF($A32="","",IF(OR($E32="5. Ganada",$E32="6. Perdida"),"—",IF($G32="","",TODAY()-$G32)))</f>
        <v/>
      </c>
      <c r="N32" s="34" t="str">
        <f aca="false">IF($Q32="","",IF($Q32="GANADA","🏆 Ganada",IF($Q32="PERDIDA","✖ Perdida",IF($Q32="VENCIDA","🔴 Acción vencida",IF($Q32="HOY","🔵 Acción para HOY",IF($Q32="SIN_CONTACTO","🟠 +5 días sin contacto",IF($Q32="SIN_ACCION","🟡 Sin próxima acción","🟢 Al día")))))))</f>
        <v/>
      </c>
      <c r="O32" s="35" t="str">
        <f aca="false">IF($A32="","",IF(OR($E32="5. Ganada",$E32="6. Perdida"),"",IF(OR($F32="",$E32=""),"",$F32*VLOOKUP($E32,Listas!$A$2:$B$7,2,0))))</f>
        <v/>
      </c>
      <c r="P32" s="0" t="str">
        <f aca="false">IF(OR($A32="",$F32=""),"",IF(OR($E32="5. Ganada",$E32="6. Perdida"),"",$F32+ROW()/100000))</f>
        <v/>
      </c>
      <c r="Q32" s="0" t="str">
        <f aca="true">IF($A32="","",IF($E32="5. Ganada","GANADA",IF($E32="6. Perdida","PERDIDA",IF($I32="","SIN_ACCION",IF($I32&lt;TODAY(),"VENCIDA",IF($I32=TODAY(),"HOY",IF(AND($G32&lt;&gt;"",TODAY()-$G32&gt;5),"SIN_CONTACTO","OK")))))))</f>
        <v/>
      </c>
    </row>
    <row r="33" customFormat="false" ht="15" hidden="false" customHeight="false" outlineLevel="0" collapsed="false">
      <c r="A33" s="29"/>
      <c r="B33" s="29"/>
      <c r="C33" s="29"/>
      <c r="D33" s="29"/>
      <c r="E33" s="29"/>
      <c r="F33" s="30"/>
      <c r="G33" s="31"/>
      <c r="H33" s="32"/>
      <c r="I33" s="31"/>
      <c r="J33" s="31"/>
      <c r="K33" s="29"/>
      <c r="L33" s="32"/>
      <c r="M33" s="33" t="str">
        <f aca="true">IF($A33="","",IF(OR($E33="5. Ganada",$E33="6. Perdida"),"—",IF($G33="","",TODAY()-$G33)))</f>
        <v/>
      </c>
      <c r="N33" s="34" t="str">
        <f aca="false">IF($Q33="","",IF($Q33="GANADA","🏆 Ganada",IF($Q33="PERDIDA","✖ Perdida",IF($Q33="VENCIDA","🔴 Acción vencida",IF($Q33="HOY","🔵 Acción para HOY",IF($Q33="SIN_CONTACTO","🟠 +5 días sin contacto",IF($Q33="SIN_ACCION","🟡 Sin próxima acción","🟢 Al día")))))))</f>
        <v/>
      </c>
      <c r="O33" s="35" t="str">
        <f aca="false">IF($A33="","",IF(OR($E33="5. Ganada",$E33="6. Perdida"),"",IF(OR($F33="",$E33=""),"",$F33*VLOOKUP($E33,Listas!$A$2:$B$7,2,0))))</f>
        <v/>
      </c>
      <c r="P33" s="0" t="str">
        <f aca="false">IF(OR($A33="",$F33=""),"",IF(OR($E33="5. Ganada",$E33="6. Perdida"),"",$F33+ROW()/100000))</f>
        <v/>
      </c>
      <c r="Q33" s="0" t="str">
        <f aca="true">IF($A33="","",IF($E33="5. Ganada","GANADA",IF($E33="6. Perdida","PERDIDA",IF($I33="","SIN_ACCION",IF($I33&lt;TODAY(),"VENCIDA",IF($I33=TODAY(),"HOY",IF(AND($G33&lt;&gt;"",TODAY()-$G33&gt;5),"SIN_CONTACTO","OK")))))))</f>
        <v/>
      </c>
    </row>
    <row r="34" customFormat="false" ht="15" hidden="false" customHeight="false" outlineLevel="0" collapsed="false">
      <c r="A34" s="29"/>
      <c r="B34" s="29"/>
      <c r="C34" s="29"/>
      <c r="D34" s="29"/>
      <c r="E34" s="29"/>
      <c r="F34" s="30"/>
      <c r="G34" s="31"/>
      <c r="H34" s="32"/>
      <c r="I34" s="31"/>
      <c r="J34" s="31"/>
      <c r="K34" s="29"/>
      <c r="L34" s="32"/>
      <c r="M34" s="33" t="str">
        <f aca="true">IF($A34="","",IF(OR($E34="5. Ganada",$E34="6. Perdida"),"—",IF($G34="","",TODAY()-$G34)))</f>
        <v/>
      </c>
      <c r="N34" s="34" t="str">
        <f aca="false">IF($Q34="","",IF($Q34="GANADA","🏆 Ganada",IF($Q34="PERDIDA","✖ Perdida",IF($Q34="VENCIDA","🔴 Acción vencida",IF($Q34="HOY","🔵 Acción para HOY",IF($Q34="SIN_CONTACTO","🟠 +5 días sin contacto",IF($Q34="SIN_ACCION","🟡 Sin próxima acción","🟢 Al día")))))))</f>
        <v/>
      </c>
      <c r="O34" s="35" t="str">
        <f aca="false">IF($A34="","",IF(OR($E34="5. Ganada",$E34="6. Perdida"),"",IF(OR($F34="",$E34=""),"",$F34*VLOOKUP($E34,Listas!$A$2:$B$7,2,0))))</f>
        <v/>
      </c>
      <c r="P34" s="0" t="str">
        <f aca="false">IF(OR($A34="",$F34=""),"",IF(OR($E34="5. Ganada",$E34="6. Perdida"),"",$F34+ROW()/100000))</f>
        <v/>
      </c>
      <c r="Q34" s="0" t="str">
        <f aca="true">IF($A34="","",IF($E34="5. Ganada","GANADA",IF($E34="6. Perdida","PERDIDA",IF($I34="","SIN_ACCION",IF($I34&lt;TODAY(),"VENCIDA",IF($I34=TODAY(),"HOY",IF(AND($G34&lt;&gt;"",TODAY()-$G34&gt;5),"SIN_CONTACTO","OK")))))))</f>
        <v/>
      </c>
    </row>
    <row r="35" customFormat="false" ht="15" hidden="false" customHeight="false" outlineLevel="0" collapsed="false">
      <c r="A35" s="29"/>
      <c r="B35" s="29"/>
      <c r="C35" s="29"/>
      <c r="D35" s="29"/>
      <c r="E35" s="29"/>
      <c r="F35" s="30"/>
      <c r="G35" s="31"/>
      <c r="H35" s="32"/>
      <c r="I35" s="31"/>
      <c r="J35" s="31"/>
      <c r="K35" s="29"/>
      <c r="L35" s="32"/>
      <c r="M35" s="33" t="str">
        <f aca="true">IF($A35="","",IF(OR($E35="5. Ganada",$E35="6. Perdida"),"—",IF($G35="","",TODAY()-$G35)))</f>
        <v/>
      </c>
      <c r="N35" s="34" t="str">
        <f aca="false">IF($Q35="","",IF($Q35="GANADA","🏆 Ganada",IF($Q35="PERDIDA","✖ Perdida",IF($Q35="VENCIDA","🔴 Acción vencida",IF($Q35="HOY","🔵 Acción para HOY",IF($Q35="SIN_CONTACTO","🟠 +5 días sin contacto",IF($Q35="SIN_ACCION","🟡 Sin próxima acción","🟢 Al día")))))))</f>
        <v/>
      </c>
      <c r="O35" s="35" t="str">
        <f aca="false">IF($A35="","",IF(OR($E35="5. Ganada",$E35="6. Perdida"),"",IF(OR($F35="",$E35=""),"",$F35*VLOOKUP($E35,Listas!$A$2:$B$7,2,0))))</f>
        <v/>
      </c>
      <c r="P35" s="0" t="str">
        <f aca="false">IF(OR($A35="",$F35=""),"",IF(OR($E35="5. Ganada",$E35="6. Perdida"),"",$F35+ROW()/100000))</f>
        <v/>
      </c>
      <c r="Q35" s="0" t="str">
        <f aca="true">IF($A35="","",IF($E35="5. Ganada","GANADA",IF($E35="6. Perdida","PERDIDA",IF($I35="","SIN_ACCION",IF($I35&lt;TODAY(),"VENCIDA",IF($I35=TODAY(),"HOY",IF(AND($G35&lt;&gt;"",TODAY()-$G35&gt;5),"SIN_CONTACTO","OK")))))))</f>
        <v/>
      </c>
    </row>
    <row r="36" customFormat="false" ht="15" hidden="false" customHeight="false" outlineLevel="0" collapsed="false">
      <c r="A36" s="29"/>
      <c r="B36" s="29"/>
      <c r="C36" s="29"/>
      <c r="D36" s="29"/>
      <c r="E36" s="29"/>
      <c r="F36" s="30"/>
      <c r="G36" s="31"/>
      <c r="H36" s="32"/>
      <c r="I36" s="31"/>
      <c r="J36" s="31"/>
      <c r="K36" s="29"/>
      <c r="L36" s="32"/>
      <c r="M36" s="33" t="str">
        <f aca="true">IF($A36="","",IF(OR($E36="5. Ganada",$E36="6. Perdida"),"—",IF($G36="","",TODAY()-$G36)))</f>
        <v/>
      </c>
      <c r="N36" s="34" t="str">
        <f aca="false">IF($Q36="","",IF($Q36="GANADA","🏆 Ganada",IF($Q36="PERDIDA","✖ Perdida",IF($Q36="VENCIDA","🔴 Acción vencida",IF($Q36="HOY","🔵 Acción para HOY",IF($Q36="SIN_CONTACTO","🟠 +5 días sin contacto",IF($Q36="SIN_ACCION","🟡 Sin próxima acción","🟢 Al día")))))))</f>
        <v/>
      </c>
      <c r="O36" s="35" t="str">
        <f aca="false">IF($A36="","",IF(OR($E36="5. Ganada",$E36="6. Perdida"),"",IF(OR($F36="",$E36=""),"",$F36*VLOOKUP($E36,Listas!$A$2:$B$7,2,0))))</f>
        <v/>
      </c>
      <c r="P36" s="0" t="str">
        <f aca="false">IF(OR($A36="",$F36=""),"",IF(OR($E36="5. Ganada",$E36="6. Perdida"),"",$F36+ROW()/100000))</f>
        <v/>
      </c>
      <c r="Q36" s="0" t="str">
        <f aca="true">IF($A36="","",IF($E36="5. Ganada","GANADA",IF($E36="6. Perdida","PERDIDA",IF($I36="","SIN_ACCION",IF($I36&lt;TODAY(),"VENCIDA",IF($I36=TODAY(),"HOY",IF(AND($G36&lt;&gt;"",TODAY()-$G36&gt;5),"SIN_CONTACTO","OK")))))))</f>
        <v/>
      </c>
    </row>
    <row r="37" customFormat="false" ht="15" hidden="false" customHeight="false" outlineLevel="0" collapsed="false">
      <c r="A37" s="29"/>
      <c r="B37" s="29"/>
      <c r="C37" s="29"/>
      <c r="D37" s="29"/>
      <c r="E37" s="29"/>
      <c r="F37" s="30"/>
      <c r="G37" s="31"/>
      <c r="H37" s="32"/>
      <c r="I37" s="31"/>
      <c r="J37" s="31"/>
      <c r="K37" s="29"/>
      <c r="L37" s="32"/>
      <c r="M37" s="33" t="str">
        <f aca="true">IF($A37="","",IF(OR($E37="5. Ganada",$E37="6. Perdida"),"—",IF($G37="","",TODAY()-$G37)))</f>
        <v/>
      </c>
      <c r="N37" s="34" t="str">
        <f aca="false">IF($Q37="","",IF($Q37="GANADA","🏆 Ganada",IF($Q37="PERDIDA","✖ Perdida",IF($Q37="VENCIDA","🔴 Acción vencida",IF($Q37="HOY","🔵 Acción para HOY",IF($Q37="SIN_CONTACTO","🟠 +5 días sin contacto",IF($Q37="SIN_ACCION","🟡 Sin próxima acción","🟢 Al día")))))))</f>
        <v/>
      </c>
      <c r="O37" s="35" t="str">
        <f aca="false">IF($A37="","",IF(OR($E37="5. Ganada",$E37="6. Perdida"),"",IF(OR($F37="",$E37=""),"",$F37*VLOOKUP($E37,Listas!$A$2:$B$7,2,0))))</f>
        <v/>
      </c>
      <c r="P37" s="0" t="str">
        <f aca="false">IF(OR($A37="",$F37=""),"",IF(OR($E37="5. Ganada",$E37="6. Perdida"),"",$F37+ROW()/100000))</f>
        <v/>
      </c>
      <c r="Q37" s="0" t="str">
        <f aca="true">IF($A37="","",IF($E37="5. Ganada","GANADA",IF($E37="6. Perdida","PERDIDA",IF($I37="","SIN_ACCION",IF($I37&lt;TODAY(),"VENCIDA",IF($I37=TODAY(),"HOY",IF(AND($G37&lt;&gt;"",TODAY()-$G37&gt;5),"SIN_CONTACTO","OK")))))))</f>
        <v/>
      </c>
    </row>
    <row r="38" customFormat="false" ht="15" hidden="false" customHeight="false" outlineLevel="0" collapsed="false">
      <c r="A38" s="29"/>
      <c r="B38" s="29"/>
      <c r="C38" s="29"/>
      <c r="D38" s="29"/>
      <c r="E38" s="29"/>
      <c r="F38" s="30"/>
      <c r="G38" s="31"/>
      <c r="H38" s="32"/>
      <c r="I38" s="31"/>
      <c r="J38" s="31"/>
      <c r="K38" s="29"/>
      <c r="L38" s="32"/>
      <c r="M38" s="33" t="str">
        <f aca="true">IF($A38="","",IF(OR($E38="5. Ganada",$E38="6. Perdida"),"—",IF($G38="","",TODAY()-$G38)))</f>
        <v/>
      </c>
      <c r="N38" s="34" t="str">
        <f aca="false">IF($Q38="","",IF($Q38="GANADA","🏆 Ganada",IF($Q38="PERDIDA","✖ Perdida",IF($Q38="VENCIDA","🔴 Acción vencida",IF($Q38="HOY","🔵 Acción para HOY",IF($Q38="SIN_CONTACTO","🟠 +5 días sin contacto",IF($Q38="SIN_ACCION","🟡 Sin próxima acción","🟢 Al día")))))))</f>
        <v/>
      </c>
      <c r="O38" s="35" t="str">
        <f aca="false">IF($A38="","",IF(OR($E38="5. Ganada",$E38="6. Perdida"),"",IF(OR($F38="",$E38=""),"",$F38*VLOOKUP($E38,Listas!$A$2:$B$7,2,0))))</f>
        <v/>
      </c>
      <c r="P38" s="0" t="str">
        <f aca="false">IF(OR($A38="",$F38=""),"",IF(OR($E38="5. Ganada",$E38="6. Perdida"),"",$F38+ROW()/100000))</f>
        <v/>
      </c>
      <c r="Q38" s="0" t="str">
        <f aca="true">IF($A38="","",IF($E38="5. Ganada","GANADA",IF($E38="6. Perdida","PERDIDA",IF($I38="","SIN_ACCION",IF($I38&lt;TODAY(),"VENCIDA",IF($I38=TODAY(),"HOY",IF(AND($G38&lt;&gt;"",TODAY()-$G38&gt;5),"SIN_CONTACTO","OK")))))))</f>
        <v/>
      </c>
    </row>
    <row r="39" customFormat="false" ht="15" hidden="false" customHeight="false" outlineLevel="0" collapsed="false">
      <c r="A39" s="29"/>
      <c r="B39" s="29"/>
      <c r="C39" s="29"/>
      <c r="D39" s="29"/>
      <c r="E39" s="29"/>
      <c r="F39" s="30"/>
      <c r="G39" s="31"/>
      <c r="H39" s="32"/>
      <c r="I39" s="31"/>
      <c r="J39" s="31"/>
      <c r="K39" s="29"/>
      <c r="L39" s="32"/>
      <c r="M39" s="33" t="str">
        <f aca="true">IF($A39="","",IF(OR($E39="5. Ganada",$E39="6. Perdida"),"—",IF($G39="","",TODAY()-$G39)))</f>
        <v/>
      </c>
      <c r="N39" s="34" t="str">
        <f aca="false">IF($Q39="","",IF($Q39="GANADA","🏆 Ganada",IF($Q39="PERDIDA","✖ Perdida",IF($Q39="VENCIDA","🔴 Acción vencida",IF($Q39="HOY","🔵 Acción para HOY",IF($Q39="SIN_CONTACTO","🟠 +5 días sin contacto",IF($Q39="SIN_ACCION","🟡 Sin próxima acción","🟢 Al día")))))))</f>
        <v/>
      </c>
      <c r="O39" s="35" t="str">
        <f aca="false">IF($A39="","",IF(OR($E39="5. Ganada",$E39="6. Perdida"),"",IF(OR($F39="",$E39=""),"",$F39*VLOOKUP($E39,Listas!$A$2:$B$7,2,0))))</f>
        <v/>
      </c>
      <c r="P39" s="0" t="str">
        <f aca="false">IF(OR($A39="",$F39=""),"",IF(OR($E39="5. Ganada",$E39="6. Perdida"),"",$F39+ROW()/100000))</f>
        <v/>
      </c>
      <c r="Q39" s="0" t="str">
        <f aca="true">IF($A39="","",IF($E39="5. Ganada","GANADA",IF($E39="6. Perdida","PERDIDA",IF($I39="","SIN_ACCION",IF($I39&lt;TODAY(),"VENCIDA",IF($I39=TODAY(),"HOY",IF(AND($G39&lt;&gt;"",TODAY()-$G39&gt;5),"SIN_CONTACTO","OK")))))))</f>
        <v/>
      </c>
    </row>
    <row r="40" customFormat="false" ht="15" hidden="false" customHeight="false" outlineLevel="0" collapsed="false">
      <c r="A40" s="29"/>
      <c r="B40" s="29"/>
      <c r="C40" s="29"/>
      <c r="D40" s="29"/>
      <c r="E40" s="29"/>
      <c r="F40" s="30"/>
      <c r="G40" s="31"/>
      <c r="H40" s="32"/>
      <c r="I40" s="31"/>
      <c r="J40" s="31"/>
      <c r="K40" s="29"/>
      <c r="L40" s="32"/>
      <c r="M40" s="33" t="str">
        <f aca="true">IF($A40="","",IF(OR($E40="5. Ganada",$E40="6. Perdida"),"—",IF($G40="","",TODAY()-$G40)))</f>
        <v/>
      </c>
      <c r="N40" s="34" t="str">
        <f aca="false">IF($Q40="","",IF($Q40="GANADA","🏆 Ganada",IF($Q40="PERDIDA","✖ Perdida",IF($Q40="VENCIDA","🔴 Acción vencida",IF($Q40="HOY","🔵 Acción para HOY",IF($Q40="SIN_CONTACTO","🟠 +5 días sin contacto",IF($Q40="SIN_ACCION","🟡 Sin próxima acción","🟢 Al día")))))))</f>
        <v/>
      </c>
      <c r="O40" s="35" t="str">
        <f aca="false">IF($A40="","",IF(OR($E40="5. Ganada",$E40="6. Perdida"),"",IF(OR($F40="",$E40=""),"",$F40*VLOOKUP($E40,Listas!$A$2:$B$7,2,0))))</f>
        <v/>
      </c>
      <c r="P40" s="0" t="str">
        <f aca="false">IF(OR($A40="",$F40=""),"",IF(OR($E40="5. Ganada",$E40="6. Perdida"),"",$F40+ROW()/100000))</f>
        <v/>
      </c>
      <c r="Q40" s="0" t="str">
        <f aca="true">IF($A40="","",IF($E40="5. Ganada","GANADA",IF($E40="6. Perdida","PERDIDA",IF($I40="","SIN_ACCION",IF($I40&lt;TODAY(),"VENCIDA",IF($I40=TODAY(),"HOY",IF(AND($G40&lt;&gt;"",TODAY()-$G40&gt;5),"SIN_CONTACTO","OK")))))))</f>
        <v/>
      </c>
    </row>
    <row r="41" customFormat="false" ht="15" hidden="false" customHeight="false" outlineLevel="0" collapsed="false">
      <c r="A41" s="29"/>
      <c r="B41" s="29"/>
      <c r="C41" s="29"/>
      <c r="D41" s="29"/>
      <c r="E41" s="29"/>
      <c r="F41" s="30"/>
      <c r="G41" s="31"/>
      <c r="H41" s="32"/>
      <c r="I41" s="31"/>
      <c r="J41" s="31"/>
      <c r="K41" s="29"/>
      <c r="L41" s="32"/>
      <c r="M41" s="33" t="str">
        <f aca="true">IF($A41="","",IF(OR($E41="5. Ganada",$E41="6. Perdida"),"—",IF($G41="","",TODAY()-$G41)))</f>
        <v/>
      </c>
      <c r="N41" s="34" t="str">
        <f aca="false">IF($Q41="","",IF($Q41="GANADA","🏆 Ganada",IF($Q41="PERDIDA","✖ Perdida",IF($Q41="VENCIDA","🔴 Acción vencida",IF($Q41="HOY","🔵 Acción para HOY",IF($Q41="SIN_CONTACTO","🟠 +5 días sin contacto",IF($Q41="SIN_ACCION","🟡 Sin próxima acción","🟢 Al día")))))))</f>
        <v/>
      </c>
      <c r="O41" s="35" t="str">
        <f aca="false">IF($A41="","",IF(OR($E41="5. Ganada",$E41="6. Perdida"),"",IF(OR($F41="",$E41=""),"",$F41*VLOOKUP($E41,Listas!$A$2:$B$7,2,0))))</f>
        <v/>
      </c>
      <c r="P41" s="0" t="str">
        <f aca="false">IF(OR($A41="",$F41=""),"",IF(OR($E41="5. Ganada",$E41="6. Perdida"),"",$F41+ROW()/100000))</f>
        <v/>
      </c>
      <c r="Q41" s="0" t="str">
        <f aca="true">IF($A41="","",IF($E41="5. Ganada","GANADA",IF($E41="6. Perdida","PERDIDA",IF($I41="","SIN_ACCION",IF($I41&lt;TODAY(),"VENCIDA",IF($I41=TODAY(),"HOY",IF(AND($G41&lt;&gt;"",TODAY()-$G41&gt;5),"SIN_CONTACTO","OK")))))))</f>
        <v/>
      </c>
    </row>
    <row r="42" customFormat="false" ht="15" hidden="false" customHeight="false" outlineLevel="0" collapsed="false">
      <c r="A42" s="29"/>
      <c r="B42" s="29"/>
      <c r="C42" s="29"/>
      <c r="D42" s="29"/>
      <c r="E42" s="29"/>
      <c r="F42" s="30"/>
      <c r="G42" s="31"/>
      <c r="H42" s="32"/>
      <c r="I42" s="31"/>
      <c r="J42" s="31"/>
      <c r="K42" s="29"/>
      <c r="L42" s="32"/>
      <c r="M42" s="33" t="str">
        <f aca="true">IF($A42="","",IF(OR($E42="5. Ganada",$E42="6. Perdida"),"—",IF($G42="","",TODAY()-$G42)))</f>
        <v/>
      </c>
      <c r="N42" s="34" t="str">
        <f aca="false">IF($Q42="","",IF($Q42="GANADA","🏆 Ganada",IF($Q42="PERDIDA","✖ Perdida",IF($Q42="VENCIDA","🔴 Acción vencida",IF($Q42="HOY","🔵 Acción para HOY",IF($Q42="SIN_CONTACTO","🟠 +5 días sin contacto",IF($Q42="SIN_ACCION","🟡 Sin próxima acción","🟢 Al día")))))))</f>
        <v/>
      </c>
      <c r="O42" s="35" t="str">
        <f aca="false">IF($A42="","",IF(OR($E42="5. Ganada",$E42="6. Perdida"),"",IF(OR($F42="",$E42=""),"",$F42*VLOOKUP($E42,Listas!$A$2:$B$7,2,0))))</f>
        <v/>
      </c>
      <c r="P42" s="0" t="str">
        <f aca="false">IF(OR($A42="",$F42=""),"",IF(OR($E42="5. Ganada",$E42="6. Perdida"),"",$F42+ROW()/100000))</f>
        <v/>
      </c>
      <c r="Q42" s="0" t="str">
        <f aca="true">IF($A42="","",IF($E42="5. Ganada","GANADA",IF($E42="6. Perdida","PERDIDA",IF($I42="","SIN_ACCION",IF($I42&lt;TODAY(),"VENCIDA",IF($I42=TODAY(),"HOY",IF(AND($G42&lt;&gt;"",TODAY()-$G42&gt;5),"SIN_CONTACTO","OK")))))))</f>
        <v/>
      </c>
    </row>
    <row r="43" customFormat="false" ht="15" hidden="false" customHeight="false" outlineLevel="0" collapsed="false">
      <c r="A43" s="29"/>
      <c r="B43" s="29"/>
      <c r="C43" s="29"/>
      <c r="D43" s="29"/>
      <c r="E43" s="29"/>
      <c r="F43" s="30"/>
      <c r="G43" s="31"/>
      <c r="H43" s="32"/>
      <c r="I43" s="31"/>
      <c r="J43" s="31"/>
      <c r="K43" s="29"/>
      <c r="L43" s="32"/>
      <c r="M43" s="33" t="str">
        <f aca="true">IF($A43="","",IF(OR($E43="5. Ganada",$E43="6. Perdida"),"—",IF($G43="","",TODAY()-$G43)))</f>
        <v/>
      </c>
      <c r="N43" s="34" t="str">
        <f aca="false">IF($Q43="","",IF($Q43="GANADA","🏆 Ganada",IF($Q43="PERDIDA","✖ Perdida",IF($Q43="VENCIDA","🔴 Acción vencida",IF($Q43="HOY","🔵 Acción para HOY",IF($Q43="SIN_CONTACTO","🟠 +5 días sin contacto",IF($Q43="SIN_ACCION","🟡 Sin próxima acción","🟢 Al día")))))))</f>
        <v/>
      </c>
      <c r="O43" s="35" t="str">
        <f aca="false">IF($A43="","",IF(OR($E43="5. Ganada",$E43="6. Perdida"),"",IF(OR($F43="",$E43=""),"",$F43*VLOOKUP($E43,Listas!$A$2:$B$7,2,0))))</f>
        <v/>
      </c>
      <c r="P43" s="0" t="str">
        <f aca="false">IF(OR($A43="",$F43=""),"",IF(OR($E43="5. Ganada",$E43="6. Perdida"),"",$F43+ROW()/100000))</f>
        <v/>
      </c>
      <c r="Q43" s="0" t="str">
        <f aca="true">IF($A43="","",IF($E43="5. Ganada","GANADA",IF($E43="6. Perdida","PERDIDA",IF($I43="","SIN_ACCION",IF($I43&lt;TODAY(),"VENCIDA",IF($I43=TODAY(),"HOY",IF(AND($G43&lt;&gt;"",TODAY()-$G43&gt;5),"SIN_CONTACTO","OK")))))))</f>
        <v/>
      </c>
    </row>
    <row r="44" customFormat="false" ht="15" hidden="false" customHeight="false" outlineLevel="0" collapsed="false">
      <c r="A44" s="29"/>
      <c r="B44" s="29"/>
      <c r="C44" s="29"/>
      <c r="D44" s="29"/>
      <c r="E44" s="29"/>
      <c r="F44" s="30"/>
      <c r="G44" s="31"/>
      <c r="H44" s="32"/>
      <c r="I44" s="31"/>
      <c r="J44" s="31"/>
      <c r="K44" s="29"/>
      <c r="L44" s="32"/>
      <c r="M44" s="33" t="str">
        <f aca="true">IF($A44="","",IF(OR($E44="5. Ganada",$E44="6. Perdida"),"—",IF($G44="","",TODAY()-$G44)))</f>
        <v/>
      </c>
      <c r="N44" s="34" t="str">
        <f aca="false">IF($Q44="","",IF($Q44="GANADA","🏆 Ganada",IF($Q44="PERDIDA","✖ Perdida",IF($Q44="VENCIDA","🔴 Acción vencida",IF($Q44="HOY","🔵 Acción para HOY",IF($Q44="SIN_CONTACTO","🟠 +5 días sin contacto",IF($Q44="SIN_ACCION","🟡 Sin próxima acción","🟢 Al día")))))))</f>
        <v/>
      </c>
      <c r="O44" s="35" t="str">
        <f aca="false">IF($A44="","",IF(OR($E44="5. Ganada",$E44="6. Perdida"),"",IF(OR($F44="",$E44=""),"",$F44*VLOOKUP($E44,Listas!$A$2:$B$7,2,0))))</f>
        <v/>
      </c>
      <c r="P44" s="0" t="str">
        <f aca="false">IF(OR($A44="",$F44=""),"",IF(OR($E44="5. Ganada",$E44="6. Perdida"),"",$F44+ROW()/100000))</f>
        <v/>
      </c>
      <c r="Q44" s="0" t="str">
        <f aca="true">IF($A44="","",IF($E44="5. Ganada","GANADA",IF($E44="6. Perdida","PERDIDA",IF($I44="","SIN_ACCION",IF($I44&lt;TODAY(),"VENCIDA",IF($I44=TODAY(),"HOY",IF(AND($G44&lt;&gt;"",TODAY()-$G44&gt;5),"SIN_CONTACTO","OK")))))))</f>
        <v/>
      </c>
    </row>
    <row r="45" customFormat="false" ht="15" hidden="false" customHeight="false" outlineLevel="0" collapsed="false">
      <c r="A45" s="29"/>
      <c r="B45" s="29"/>
      <c r="C45" s="29"/>
      <c r="D45" s="29"/>
      <c r="E45" s="29"/>
      <c r="F45" s="30"/>
      <c r="G45" s="31"/>
      <c r="H45" s="32"/>
      <c r="I45" s="31"/>
      <c r="J45" s="31"/>
      <c r="K45" s="29"/>
      <c r="L45" s="32"/>
      <c r="M45" s="33" t="str">
        <f aca="true">IF($A45="","",IF(OR($E45="5. Ganada",$E45="6. Perdida"),"—",IF($G45="","",TODAY()-$G45)))</f>
        <v/>
      </c>
      <c r="N45" s="34" t="str">
        <f aca="false">IF($Q45="","",IF($Q45="GANADA","🏆 Ganada",IF($Q45="PERDIDA","✖ Perdida",IF($Q45="VENCIDA","🔴 Acción vencida",IF($Q45="HOY","🔵 Acción para HOY",IF($Q45="SIN_CONTACTO","🟠 +5 días sin contacto",IF($Q45="SIN_ACCION","🟡 Sin próxima acción","🟢 Al día")))))))</f>
        <v/>
      </c>
      <c r="O45" s="35" t="str">
        <f aca="false">IF($A45="","",IF(OR($E45="5. Ganada",$E45="6. Perdida"),"",IF(OR($F45="",$E45=""),"",$F45*VLOOKUP($E45,Listas!$A$2:$B$7,2,0))))</f>
        <v/>
      </c>
      <c r="P45" s="0" t="str">
        <f aca="false">IF(OR($A45="",$F45=""),"",IF(OR($E45="5. Ganada",$E45="6. Perdida"),"",$F45+ROW()/100000))</f>
        <v/>
      </c>
      <c r="Q45" s="0" t="str">
        <f aca="true">IF($A45="","",IF($E45="5. Ganada","GANADA",IF($E45="6. Perdida","PERDIDA",IF($I45="","SIN_ACCION",IF($I45&lt;TODAY(),"VENCIDA",IF($I45=TODAY(),"HOY",IF(AND($G45&lt;&gt;"",TODAY()-$G45&gt;5),"SIN_CONTACTO","OK")))))))</f>
        <v/>
      </c>
    </row>
    <row r="46" customFormat="false" ht="15" hidden="false" customHeight="false" outlineLevel="0" collapsed="false">
      <c r="A46" s="29"/>
      <c r="B46" s="29"/>
      <c r="C46" s="29"/>
      <c r="D46" s="29"/>
      <c r="E46" s="29"/>
      <c r="F46" s="30"/>
      <c r="G46" s="31"/>
      <c r="H46" s="32"/>
      <c r="I46" s="31"/>
      <c r="J46" s="31"/>
      <c r="K46" s="29"/>
      <c r="L46" s="32"/>
      <c r="M46" s="33" t="str">
        <f aca="true">IF($A46="","",IF(OR($E46="5. Ganada",$E46="6. Perdida"),"—",IF($G46="","",TODAY()-$G46)))</f>
        <v/>
      </c>
      <c r="N46" s="34" t="str">
        <f aca="false">IF($Q46="","",IF($Q46="GANADA","🏆 Ganada",IF($Q46="PERDIDA","✖ Perdida",IF($Q46="VENCIDA","🔴 Acción vencida",IF($Q46="HOY","🔵 Acción para HOY",IF($Q46="SIN_CONTACTO","🟠 +5 días sin contacto",IF($Q46="SIN_ACCION","🟡 Sin próxima acción","🟢 Al día")))))))</f>
        <v/>
      </c>
      <c r="O46" s="35" t="str">
        <f aca="false">IF($A46="","",IF(OR($E46="5. Ganada",$E46="6. Perdida"),"",IF(OR($F46="",$E46=""),"",$F46*VLOOKUP($E46,Listas!$A$2:$B$7,2,0))))</f>
        <v/>
      </c>
      <c r="P46" s="0" t="str">
        <f aca="false">IF(OR($A46="",$F46=""),"",IF(OR($E46="5. Ganada",$E46="6. Perdida"),"",$F46+ROW()/100000))</f>
        <v/>
      </c>
      <c r="Q46" s="0" t="str">
        <f aca="true">IF($A46="","",IF($E46="5. Ganada","GANADA",IF($E46="6. Perdida","PERDIDA",IF($I46="","SIN_ACCION",IF($I46&lt;TODAY(),"VENCIDA",IF($I46=TODAY(),"HOY",IF(AND($G46&lt;&gt;"",TODAY()-$G46&gt;5),"SIN_CONTACTO","OK")))))))</f>
        <v/>
      </c>
    </row>
    <row r="47" customFormat="false" ht="15" hidden="false" customHeight="false" outlineLevel="0" collapsed="false">
      <c r="A47" s="29"/>
      <c r="B47" s="29"/>
      <c r="C47" s="29"/>
      <c r="D47" s="29"/>
      <c r="E47" s="29"/>
      <c r="F47" s="30"/>
      <c r="G47" s="31"/>
      <c r="H47" s="32"/>
      <c r="I47" s="31"/>
      <c r="J47" s="31"/>
      <c r="K47" s="29"/>
      <c r="L47" s="32"/>
      <c r="M47" s="33" t="str">
        <f aca="true">IF($A47="","",IF(OR($E47="5. Ganada",$E47="6. Perdida"),"—",IF($G47="","",TODAY()-$G47)))</f>
        <v/>
      </c>
      <c r="N47" s="34" t="str">
        <f aca="false">IF($Q47="","",IF($Q47="GANADA","🏆 Ganada",IF($Q47="PERDIDA","✖ Perdida",IF($Q47="VENCIDA","🔴 Acción vencida",IF($Q47="HOY","🔵 Acción para HOY",IF($Q47="SIN_CONTACTO","🟠 +5 días sin contacto",IF($Q47="SIN_ACCION","🟡 Sin próxima acción","🟢 Al día")))))))</f>
        <v/>
      </c>
      <c r="O47" s="35" t="str">
        <f aca="false">IF($A47="","",IF(OR($E47="5. Ganada",$E47="6. Perdida"),"",IF(OR($F47="",$E47=""),"",$F47*VLOOKUP($E47,Listas!$A$2:$B$7,2,0))))</f>
        <v/>
      </c>
      <c r="P47" s="0" t="str">
        <f aca="false">IF(OR($A47="",$F47=""),"",IF(OR($E47="5. Ganada",$E47="6. Perdida"),"",$F47+ROW()/100000))</f>
        <v/>
      </c>
      <c r="Q47" s="0" t="str">
        <f aca="true">IF($A47="","",IF($E47="5. Ganada","GANADA",IF($E47="6. Perdida","PERDIDA",IF($I47="","SIN_ACCION",IF($I47&lt;TODAY(),"VENCIDA",IF($I47=TODAY(),"HOY",IF(AND($G47&lt;&gt;"",TODAY()-$G47&gt;5),"SIN_CONTACTO","OK")))))))</f>
        <v/>
      </c>
    </row>
    <row r="48" customFormat="false" ht="15" hidden="false" customHeight="false" outlineLevel="0" collapsed="false">
      <c r="A48" s="29"/>
      <c r="B48" s="29"/>
      <c r="C48" s="29"/>
      <c r="D48" s="29"/>
      <c r="E48" s="29"/>
      <c r="F48" s="30"/>
      <c r="G48" s="31"/>
      <c r="H48" s="32"/>
      <c r="I48" s="31"/>
      <c r="J48" s="31"/>
      <c r="K48" s="29"/>
      <c r="L48" s="32"/>
      <c r="M48" s="33" t="str">
        <f aca="true">IF($A48="","",IF(OR($E48="5. Ganada",$E48="6. Perdida"),"—",IF($G48="","",TODAY()-$G48)))</f>
        <v/>
      </c>
      <c r="N48" s="34" t="str">
        <f aca="false">IF($Q48="","",IF($Q48="GANADA","🏆 Ganada",IF($Q48="PERDIDA","✖ Perdida",IF($Q48="VENCIDA","🔴 Acción vencida",IF($Q48="HOY","🔵 Acción para HOY",IF($Q48="SIN_CONTACTO","🟠 +5 días sin contacto",IF($Q48="SIN_ACCION","🟡 Sin próxima acción","🟢 Al día")))))))</f>
        <v/>
      </c>
      <c r="O48" s="35" t="str">
        <f aca="false">IF($A48="","",IF(OR($E48="5. Ganada",$E48="6. Perdida"),"",IF(OR($F48="",$E48=""),"",$F48*VLOOKUP($E48,Listas!$A$2:$B$7,2,0))))</f>
        <v/>
      </c>
      <c r="P48" s="0" t="str">
        <f aca="false">IF(OR($A48="",$F48=""),"",IF(OR($E48="5. Ganada",$E48="6. Perdida"),"",$F48+ROW()/100000))</f>
        <v/>
      </c>
      <c r="Q48" s="0" t="str">
        <f aca="true">IF($A48="","",IF($E48="5. Ganada","GANADA",IF($E48="6. Perdida","PERDIDA",IF($I48="","SIN_ACCION",IF($I48&lt;TODAY(),"VENCIDA",IF($I48=TODAY(),"HOY",IF(AND($G48&lt;&gt;"",TODAY()-$G48&gt;5),"SIN_CONTACTO","OK")))))))</f>
        <v/>
      </c>
    </row>
    <row r="49" customFormat="false" ht="15" hidden="false" customHeight="false" outlineLevel="0" collapsed="false">
      <c r="A49" s="29"/>
      <c r="B49" s="29"/>
      <c r="C49" s="29"/>
      <c r="D49" s="29"/>
      <c r="E49" s="29"/>
      <c r="F49" s="30"/>
      <c r="G49" s="31"/>
      <c r="H49" s="32"/>
      <c r="I49" s="31"/>
      <c r="J49" s="31"/>
      <c r="K49" s="29"/>
      <c r="L49" s="32"/>
      <c r="M49" s="33" t="str">
        <f aca="true">IF($A49="","",IF(OR($E49="5. Ganada",$E49="6. Perdida"),"—",IF($G49="","",TODAY()-$G49)))</f>
        <v/>
      </c>
      <c r="N49" s="34" t="str">
        <f aca="false">IF($Q49="","",IF($Q49="GANADA","🏆 Ganada",IF($Q49="PERDIDA","✖ Perdida",IF($Q49="VENCIDA","🔴 Acción vencida",IF($Q49="HOY","🔵 Acción para HOY",IF($Q49="SIN_CONTACTO","🟠 +5 días sin contacto",IF($Q49="SIN_ACCION","🟡 Sin próxima acción","🟢 Al día")))))))</f>
        <v/>
      </c>
      <c r="O49" s="35" t="str">
        <f aca="false">IF($A49="","",IF(OR($E49="5. Ganada",$E49="6. Perdida"),"",IF(OR($F49="",$E49=""),"",$F49*VLOOKUP($E49,Listas!$A$2:$B$7,2,0))))</f>
        <v/>
      </c>
      <c r="P49" s="0" t="str">
        <f aca="false">IF(OR($A49="",$F49=""),"",IF(OR($E49="5. Ganada",$E49="6. Perdida"),"",$F49+ROW()/100000))</f>
        <v/>
      </c>
      <c r="Q49" s="0" t="str">
        <f aca="true">IF($A49="","",IF($E49="5. Ganada","GANADA",IF($E49="6. Perdida","PERDIDA",IF($I49="","SIN_ACCION",IF($I49&lt;TODAY(),"VENCIDA",IF($I49=TODAY(),"HOY",IF(AND($G49&lt;&gt;"",TODAY()-$G49&gt;5),"SIN_CONTACTO","OK")))))))</f>
        <v/>
      </c>
    </row>
    <row r="50" customFormat="false" ht="15" hidden="false" customHeight="false" outlineLevel="0" collapsed="false">
      <c r="A50" s="29"/>
      <c r="B50" s="29"/>
      <c r="C50" s="29"/>
      <c r="D50" s="29"/>
      <c r="E50" s="29"/>
      <c r="F50" s="30"/>
      <c r="G50" s="31"/>
      <c r="H50" s="32"/>
      <c r="I50" s="31"/>
      <c r="J50" s="31"/>
      <c r="K50" s="29"/>
      <c r="L50" s="32"/>
      <c r="M50" s="33" t="str">
        <f aca="true">IF($A50="","",IF(OR($E50="5. Ganada",$E50="6. Perdida"),"—",IF($G50="","",TODAY()-$G50)))</f>
        <v/>
      </c>
      <c r="N50" s="34" t="str">
        <f aca="false">IF($Q50="","",IF($Q50="GANADA","🏆 Ganada",IF($Q50="PERDIDA","✖ Perdida",IF($Q50="VENCIDA","🔴 Acción vencida",IF($Q50="HOY","🔵 Acción para HOY",IF($Q50="SIN_CONTACTO","🟠 +5 días sin contacto",IF($Q50="SIN_ACCION","🟡 Sin próxima acción","🟢 Al día")))))))</f>
        <v/>
      </c>
      <c r="O50" s="35" t="str">
        <f aca="false">IF($A50="","",IF(OR($E50="5. Ganada",$E50="6. Perdida"),"",IF(OR($F50="",$E50=""),"",$F50*VLOOKUP($E50,Listas!$A$2:$B$7,2,0))))</f>
        <v/>
      </c>
      <c r="P50" s="0" t="str">
        <f aca="false">IF(OR($A50="",$F50=""),"",IF(OR($E50="5. Ganada",$E50="6. Perdida"),"",$F50+ROW()/100000))</f>
        <v/>
      </c>
      <c r="Q50" s="0" t="str">
        <f aca="true">IF($A50="","",IF($E50="5. Ganada","GANADA",IF($E50="6. Perdida","PERDIDA",IF($I50="","SIN_ACCION",IF($I50&lt;TODAY(),"VENCIDA",IF($I50=TODAY(),"HOY",IF(AND($G50&lt;&gt;"",TODAY()-$G50&gt;5),"SIN_CONTACTO","OK")))))))</f>
        <v/>
      </c>
    </row>
    <row r="51" customFormat="false" ht="15" hidden="false" customHeight="false" outlineLevel="0" collapsed="false">
      <c r="A51" s="29"/>
      <c r="B51" s="29"/>
      <c r="C51" s="29"/>
      <c r="D51" s="29"/>
      <c r="E51" s="29"/>
      <c r="F51" s="30"/>
      <c r="G51" s="31"/>
      <c r="H51" s="32"/>
      <c r="I51" s="31"/>
      <c r="J51" s="31"/>
      <c r="K51" s="29"/>
      <c r="L51" s="32"/>
      <c r="M51" s="33" t="str">
        <f aca="true">IF($A51="","",IF(OR($E51="5. Ganada",$E51="6. Perdida"),"—",IF($G51="","",TODAY()-$G51)))</f>
        <v/>
      </c>
      <c r="N51" s="34" t="str">
        <f aca="false">IF($Q51="","",IF($Q51="GANADA","🏆 Ganada",IF($Q51="PERDIDA","✖ Perdida",IF($Q51="VENCIDA","🔴 Acción vencida",IF($Q51="HOY","🔵 Acción para HOY",IF($Q51="SIN_CONTACTO","🟠 +5 días sin contacto",IF($Q51="SIN_ACCION","🟡 Sin próxima acción","🟢 Al día")))))))</f>
        <v/>
      </c>
      <c r="O51" s="35" t="str">
        <f aca="false">IF($A51="","",IF(OR($E51="5. Ganada",$E51="6. Perdida"),"",IF(OR($F51="",$E51=""),"",$F51*VLOOKUP($E51,Listas!$A$2:$B$7,2,0))))</f>
        <v/>
      </c>
      <c r="P51" s="0" t="str">
        <f aca="false">IF(OR($A51="",$F51=""),"",IF(OR($E51="5. Ganada",$E51="6. Perdida"),"",$F51+ROW()/100000))</f>
        <v/>
      </c>
      <c r="Q51" s="0" t="str">
        <f aca="true">IF($A51="","",IF($E51="5. Ganada","GANADA",IF($E51="6. Perdida","PERDIDA",IF($I51="","SIN_ACCION",IF($I51&lt;TODAY(),"VENCIDA",IF($I51=TODAY(),"HOY",IF(AND($G51&lt;&gt;"",TODAY()-$G51&gt;5),"SIN_CONTACTO","OK")))))))</f>
        <v/>
      </c>
    </row>
    <row r="52" customFormat="false" ht="15" hidden="false" customHeight="false" outlineLevel="0" collapsed="false">
      <c r="A52" s="29"/>
      <c r="B52" s="29"/>
      <c r="C52" s="29"/>
      <c r="D52" s="29"/>
      <c r="E52" s="29"/>
      <c r="F52" s="30"/>
      <c r="G52" s="31"/>
      <c r="H52" s="32"/>
      <c r="I52" s="31"/>
      <c r="J52" s="31"/>
      <c r="K52" s="29"/>
      <c r="L52" s="32"/>
      <c r="M52" s="33" t="str">
        <f aca="true">IF($A52="","",IF(OR($E52="5. Ganada",$E52="6. Perdida"),"—",IF($G52="","",TODAY()-$G52)))</f>
        <v/>
      </c>
      <c r="N52" s="34" t="str">
        <f aca="false">IF($Q52="","",IF($Q52="GANADA","🏆 Ganada",IF($Q52="PERDIDA","✖ Perdida",IF($Q52="VENCIDA","🔴 Acción vencida",IF($Q52="HOY","🔵 Acción para HOY",IF($Q52="SIN_CONTACTO","🟠 +5 días sin contacto",IF($Q52="SIN_ACCION","🟡 Sin próxima acción","🟢 Al día")))))))</f>
        <v/>
      </c>
      <c r="O52" s="35" t="str">
        <f aca="false">IF($A52="","",IF(OR($E52="5. Ganada",$E52="6. Perdida"),"",IF(OR($F52="",$E52=""),"",$F52*VLOOKUP($E52,Listas!$A$2:$B$7,2,0))))</f>
        <v/>
      </c>
      <c r="P52" s="0" t="str">
        <f aca="false">IF(OR($A52="",$F52=""),"",IF(OR($E52="5. Ganada",$E52="6. Perdida"),"",$F52+ROW()/100000))</f>
        <v/>
      </c>
      <c r="Q52" s="0" t="str">
        <f aca="true">IF($A52="","",IF($E52="5. Ganada","GANADA",IF($E52="6. Perdida","PERDIDA",IF($I52="","SIN_ACCION",IF($I52&lt;TODAY(),"VENCIDA",IF($I52=TODAY(),"HOY",IF(AND($G52&lt;&gt;"",TODAY()-$G52&gt;5),"SIN_CONTACTO","OK")))))))</f>
        <v/>
      </c>
    </row>
    <row r="53" customFormat="false" ht="15" hidden="false" customHeight="false" outlineLevel="0" collapsed="false">
      <c r="A53" s="29"/>
      <c r="B53" s="29"/>
      <c r="C53" s="29"/>
      <c r="D53" s="29"/>
      <c r="E53" s="29"/>
      <c r="F53" s="30"/>
      <c r="G53" s="31"/>
      <c r="H53" s="32"/>
      <c r="I53" s="31"/>
      <c r="J53" s="31"/>
      <c r="K53" s="29"/>
      <c r="L53" s="32"/>
      <c r="M53" s="33" t="str">
        <f aca="true">IF($A53="","",IF(OR($E53="5. Ganada",$E53="6. Perdida"),"—",IF($G53="","",TODAY()-$G53)))</f>
        <v/>
      </c>
      <c r="N53" s="34" t="str">
        <f aca="false">IF($Q53="","",IF($Q53="GANADA","🏆 Ganada",IF($Q53="PERDIDA","✖ Perdida",IF($Q53="VENCIDA","🔴 Acción vencida",IF($Q53="HOY","🔵 Acción para HOY",IF($Q53="SIN_CONTACTO","🟠 +5 días sin contacto",IF($Q53="SIN_ACCION","🟡 Sin próxima acción","🟢 Al día")))))))</f>
        <v/>
      </c>
      <c r="O53" s="35" t="str">
        <f aca="false">IF($A53="","",IF(OR($E53="5. Ganada",$E53="6. Perdida"),"",IF(OR($F53="",$E53=""),"",$F53*VLOOKUP($E53,Listas!$A$2:$B$7,2,0))))</f>
        <v/>
      </c>
      <c r="P53" s="0" t="str">
        <f aca="false">IF(OR($A53="",$F53=""),"",IF(OR($E53="5. Ganada",$E53="6. Perdida"),"",$F53+ROW()/100000))</f>
        <v/>
      </c>
      <c r="Q53" s="0" t="str">
        <f aca="true">IF($A53="","",IF($E53="5. Ganada","GANADA",IF($E53="6. Perdida","PERDIDA",IF($I53="","SIN_ACCION",IF($I53&lt;TODAY(),"VENCIDA",IF($I53=TODAY(),"HOY",IF(AND($G53&lt;&gt;"",TODAY()-$G53&gt;5),"SIN_CONTACTO","OK")))))))</f>
        <v/>
      </c>
    </row>
    <row r="54" customFormat="false" ht="15" hidden="false" customHeight="false" outlineLevel="0" collapsed="false">
      <c r="A54" s="29"/>
      <c r="B54" s="29"/>
      <c r="C54" s="29"/>
      <c r="D54" s="29"/>
      <c r="E54" s="29"/>
      <c r="F54" s="30"/>
      <c r="G54" s="31"/>
      <c r="H54" s="32"/>
      <c r="I54" s="31"/>
      <c r="J54" s="31"/>
      <c r="K54" s="29"/>
      <c r="L54" s="32"/>
      <c r="M54" s="33" t="str">
        <f aca="true">IF($A54="","",IF(OR($E54="5. Ganada",$E54="6. Perdida"),"—",IF($G54="","",TODAY()-$G54)))</f>
        <v/>
      </c>
      <c r="N54" s="34" t="str">
        <f aca="false">IF($Q54="","",IF($Q54="GANADA","🏆 Ganada",IF($Q54="PERDIDA","✖ Perdida",IF($Q54="VENCIDA","🔴 Acción vencida",IF($Q54="HOY","🔵 Acción para HOY",IF($Q54="SIN_CONTACTO","🟠 +5 días sin contacto",IF($Q54="SIN_ACCION","🟡 Sin próxima acción","🟢 Al día")))))))</f>
        <v/>
      </c>
      <c r="O54" s="35" t="str">
        <f aca="false">IF($A54="","",IF(OR($E54="5. Ganada",$E54="6. Perdida"),"",IF(OR($F54="",$E54=""),"",$F54*VLOOKUP($E54,Listas!$A$2:$B$7,2,0))))</f>
        <v/>
      </c>
      <c r="P54" s="0" t="str">
        <f aca="false">IF(OR($A54="",$F54=""),"",IF(OR($E54="5. Ganada",$E54="6. Perdida"),"",$F54+ROW()/100000))</f>
        <v/>
      </c>
      <c r="Q54" s="0" t="str">
        <f aca="true">IF($A54="","",IF($E54="5. Ganada","GANADA",IF($E54="6. Perdida","PERDIDA",IF($I54="","SIN_ACCION",IF($I54&lt;TODAY(),"VENCIDA",IF($I54=TODAY(),"HOY",IF(AND($G54&lt;&gt;"",TODAY()-$G54&gt;5),"SIN_CONTACTO","OK")))))))</f>
        <v/>
      </c>
    </row>
    <row r="55" customFormat="false" ht="15" hidden="false" customHeight="false" outlineLevel="0" collapsed="false">
      <c r="A55" s="29"/>
      <c r="B55" s="29"/>
      <c r="C55" s="29"/>
      <c r="D55" s="29"/>
      <c r="E55" s="29"/>
      <c r="F55" s="30"/>
      <c r="G55" s="31"/>
      <c r="H55" s="32"/>
      <c r="I55" s="31"/>
      <c r="J55" s="31"/>
      <c r="K55" s="29"/>
      <c r="L55" s="32"/>
      <c r="M55" s="33" t="str">
        <f aca="true">IF($A55="","",IF(OR($E55="5. Ganada",$E55="6. Perdida"),"—",IF($G55="","",TODAY()-$G55)))</f>
        <v/>
      </c>
      <c r="N55" s="34" t="str">
        <f aca="false">IF($Q55="","",IF($Q55="GANADA","🏆 Ganada",IF($Q55="PERDIDA","✖ Perdida",IF($Q55="VENCIDA","🔴 Acción vencida",IF($Q55="HOY","🔵 Acción para HOY",IF($Q55="SIN_CONTACTO","🟠 +5 días sin contacto",IF($Q55="SIN_ACCION","🟡 Sin próxima acción","🟢 Al día")))))))</f>
        <v/>
      </c>
      <c r="O55" s="35" t="str">
        <f aca="false">IF($A55="","",IF(OR($E55="5. Ganada",$E55="6. Perdida"),"",IF(OR($F55="",$E55=""),"",$F55*VLOOKUP($E55,Listas!$A$2:$B$7,2,0))))</f>
        <v/>
      </c>
      <c r="P55" s="0" t="str">
        <f aca="false">IF(OR($A55="",$F55=""),"",IF(OR($E55="5. Ganada",$E55="6. Perdida"),"",$F55+ROW()/100000))</f>
        <v/>
      </c>
      <c r="Q55" s="0" t="str">
        <f aca="true">IF($A55="","",IF($E55="5. Ganada","GANADA",IF($E55="6. Perdida","PERDIDA",IF($I55="","SIN_ACCION",IF($I55&lt;TODAY(),"VENCIDA",IF($I55=TODAY(),"HOY",IF(AND($G55&lt;&gt;"",TODAY()-$G55&gt;5),"SIN_CONTACTO","OK")))))))</f>
        <v/>
      </c>
    </row>
    <row r="56" customFormat="false" ht="15" hidden="false" customHeight="false" outlineLevel="0" collapsed="false">
      <c r="A56" s="29"/>
      <c r="B56" s="29"/>
      <c r="C56" s="29"/>
      <c r="D56" s="29"/>
      <c r="E56" s="29"/>
      <c r="F56" s="30"/>
      <c r="G56" s="31"/>
      <c r="H56" s="32"/>
      <c r="I56" s="31"/>
      <c r="J56" s="31"/>
      <c r="K56" s="29"/>
      <c r="L56" s="32"/>
      <c r="M56" s="33" t="str">
        <f aca="true">IF($A56="","",IF(OR($E56="5. Ganada",$E56="6. Perdida"),"—",IF($G56="","",TODAY()-$G56)))</f>
        <v/>
      </c>
      <c r="N56" s="34" t="str">
        <f aca="false">IF($Q56="","",IF($Q56="GANADA","🏆 Ganada",IF($Q56="PERDIDA","✖ Perdida",IF($Q56="VENCIDA","🔴 Acción vencida",IF($Q56="HOY","🔵 Acción para HOY",IF($Q56="SIN_CONTACTO","🟠 +5 días sin contacto",IF($Q56="SIN_ACCION","🟡 Sin próxima acción","🟢 Al día")))))))</f>
        <v/>
      </c>
      <c r="O56" s="35" t="str">
        <f aca="false">IF($A56="","",IF(OR($E56="5. Ganada",$E56="6. Perdida"),"",IF(OR($F56="",$E56=""),"",$F56*VLOOKUP($E56,Listas!$A$2:$B$7,2,0))))</f>
        <v/>
      </c>
      <c r="P56" s="0" t="str">
        <f aca="false">IF(OR($A56="",$F56=""),"",IF(OR($E56="5. Ganada",$E56="6. Perdida"),"",$F56+ROW()/100000))</f>
        <v/>
      </c>
      <c r="Q56" s="0" t="str">
        <f aca="true">IF($A56="","",IF($E56="5. Ganada","GANADA",IF($E56="6. Perdida","PERDIDA",IF($I56="","SIN_ACCION",IF($I56&lt;TODAY(),"VENCIDA",IF($I56=TODAY(),"HOY",IF(AND($G56&lt;&gt;"",TODAY()-$G56&gt;5),"SIN_CONTACTO","OK")))))))</f>
        <v/>
      </c>
    </row>
    <row r="57" customFormat="false" ht="15" hidden="false" customHeight="false" outlineLevel="0" collapsed="false">
      <c r="A57" s="29"/>
      <c r="B57" s="29"/>
      <c r="C57" s="29"/>
      <c r="D57" s="29"/>
      <c r="E57" s="29"/>
      <c r="F57" s="30"/>
      <c r="G57" s="31"/>
      <c r="H57" s="32"/>
      <c r="I57" s="31"/>
      <c r="J57" s="31"/>
      <c r="K57" s="29"/>
      <c r="L57" s="32"/>
      <c r="M57" s="33" t="str">
        <f aca="true">IF($A57="","",IF(OR($E57="5. Ganada",$E57="6. Perdida"),"—",IF($G57="","",TODAY()-$G57)))</f>
        <v/>
      </c>
      <c r="N57" s="34" t="str">
        <f aca="false">IF($Q57="","",IF($Q57="GANADA","🏆 Ganada",IF($Q57="PERDIDA","✖ Perdida",IF($Q57="VENCIDA","🔴 Acción vencida",IF($Q57="HOY","🔵 Acción para HOY",IF($Q57="SIN_CONTACTO","🟠 +5 días sin contacto",IF($Q57="SIN_ACCION","🟡 Sin próxima acción","🟢 Al día")))))))</f>
        <v/>
      </c>
      <c r="O57" s="35" t="str">
        <f aca="false">IF($A57="","",IF(OR($E57="5. Ganada",$E57="6. Perdida"),"",IF(OR($F57="",$E57=""),"",$F57*VLOOKUP($E57,Listas!$A$2:$B$7,2,0))))</f>
        <v/>
      </c>
      <c r="P57" s="0" t="str">
        <f aca="false">IF(OR($A57="",$F57=""),"",IF(OR($E57="5. Ganada",$E57="6. Perdida"),"",$F57+ROW()/100000))</f>
        <v/>
      </c>
      <c r="Q57" s="0" t="str">
        <f aca="true">IF($A57="","",IF($E57="5. Ganada","GANADA",IF($E57="6. Perdida","PERDIDA",IF($I57="","SIN_ACCION",IF($I57&lt;TODAY(),"VENCIDA",IF($I57=TODAY(),"HOY",IF(AND($G57&lt;&gt;"",TODAY()-$G57&gt;5),"SIN_CONTACTO","OK")))))))</f>
        <v/>
      </c>
    </row>
    <row r="58" customFormat="false" ht="15" hidden="false" customHeight="false" outlineLevel="0" collapsed="false">
      <c r="A58" s="29"/>
      <c r="B58" s="29"/>
      <c r="C58" s="29"/>
      <c r="D58" s="29"/>
      <c r="E58" s="29"/>
      <c r="F58" s="30"/>
      <c r="G58" s="31"/>
      <c r="H58" s="32"/>
      <c r="I58" s="31"/>
      <c r="J58" s="31"/>
      <c r="K58" s="29"/>
      <c r="L58" s="32"/>
      <c r="M58" s="33" t="str">
        <f aca="true">IF($A58="","",IF(OR($E58="5. Ganada",$E58="6. Perdida"),"—",IF($G58="","",TODAY()-$G58)))</f>
        <v/>
      </c>
      <c r="N58" s="34" t="str">
        <f aca="false">IF($Q58="","",IF($Q58="GANADA","🏆 Ganada",IF($Q58="PERDIDA","✖ Perdida",IF($Q58="VENCIDA","🔴 Acción vencida",IF($Q58="HOY","🔵 Acción para HOY",IF($Q58="SIN_CONTACTO","🟠 +5 días sin contacto",IF($Q58="SIN_ACCION","🟡 Sin próxima acción","🟢 Al día")))))))</f>
        <v/>
      </c>
      <c r="O58" s="35" t="str">
        <f aca="false">IF($A58="","",IF(OR($E58="5. Ganada",$E58="6. Perdida"),"",IF(OR($F58="",$E58=""),"",$F58*VLOOKUP($E58,Listas!$A$2:$B$7,2,0))))</f>
        <v/>
      </c>
      <c r="P58" s="0" t="str">
        <f aca="false">IF(OR($A58="",$F58=""),"",IF(OR($E58="5. Ganada",$E58="6. Perdida"),"",$F58+ROW()/100000))</f>
        <v/>
      </c>
      <c r="Q58" s="0" t="str">
        <f aca="true">IF($A58="","",IF($E58="5. Ganada","GANADA",IF($E58="6. Perdida","PERDIDA",IF($I58="","SIN_ACCION",IF($I58&lt;TODAY(),"VENCIDA",IF($I58=TODAY(),"HOY",IF(AND($G58&lt;&gt;"",TODAY()-$G58&gt;5),"SIN_CONTACTO","OK")))))))</f>
        <v/>
      </c>
    </row>
    <row r="59" customFormat="false" ht="15" hidden="false" customHeight="false" outlineLevel="0" collapsed="false">
      <c r="A59" s="29"/>
      <c r="B59" s="29"/>
      <c r="C59" s="29"/>
      <c r="D59" s="29"/>
      <c r="E59" s="29"/>
      <c r="F59" s="30"/>
      <c r="G59" s="31"/>
      <c r="H59" s="32"/>
      <c r="I59" s="31"/>
      <c r="J59" s="31"/>
      <c r="K59" s="29"/>
      <c r="L59" s="32"/>
      <c r="M59" s="33" t="str">
        <f aca="true">IF($A59="","",IF(OR($E59="5. Ganada",$E59="6. Perdida"),"—",IF($G59="","",TODAY()-$G59)))</f>
        <v/>
      </c>
      <c r="N59" s="34" t="str">
        <f aca="false">IF($Q59="","",IF($Q59="GANADA","🏆 Ganada",IF($Q59="PERDIDA","✖ Perdida",IF($Q59="VENCIDA","🔴 Acción vencida",IF($Q59="HOY","🔵 Acción para HOY",IF($Q59="SIN_CONTACTO","🟠 +5 días sin contacto",IF($Q59="SIN_ACCION","🟡 Sin próxima acción","🟢 Al día")))))))</f>
        <v/>
      </c>
      <c r="O59" s="35" t="str">
        <f aca="false">IF($A59="","",IF(OR($E59="5. Ganada",$E59="6. Perdida"),"",IF(OR($F59="",$E59=""),"",$F59*VLOOKUP($E59,Listas!$A$2:$B$7,2,0))))</f>
        <v/>
      </c>
      <c r="P59" s="0" t="str">
        <f aca="false">IF(OR($A59="",$F59=""),"",IF(OR($E59="5. Ganada",$E59="6. Perdida"),"",$F59+ROW()/100000))</f>
        <v/>
      </c>
      <c r="Q59" s="0" t="str">
        <f aca="true">IF($A59="","",IF($E59="5. Ganada","GANADA",IF($E59="6. Perdida","PERDIDA",IF($I59="","SIN_ACCION",IF($I59&lt;TODAY(),"VENCIDA",IF($I59=TODAY(),"HOY",IF(AND($G59&lt;&gt;"",TODAY()-$G59&gt;5),"SIN_CONTACTO","OK")))))))</f>
        <v/>
      </c>
    </row>
    <row r="60" customFormat="false" ht="15" hidden="false" customHeight="false" outlineLevel="0" collapsed="false">
      <c r="A60" s="29"/>
      <c r="B60" s="29"/>
      <c r="C60" s="29"/>
      <c r="D60" s="29"/>
      <c r="E60" s="29"/>
      <c r="F60" s="30"/>
      <c r="G60" s="31"/>
      <c r="H60" s="32"/>
      <c r="I60" s="31"/>
      <c r="J60" s="31"/>
      <c r="K60" s="29"/>
      <c r="L60" s="32"/>
      <c r="M60" s="33" t="str">
        <f aca="true">IF($A60="","",IF(OR($E60="5. Ganada",$E60="6. Perdida"),"—",IF($G60="","",TODAY()-$G60)))</f>
        <v/>
      </c>
      <c r="N60" s="34" t="str">
        <f aca="false">IF($Q60="","",IF($Q60="GANADA","🏆 Ganada",IF($Q60="PERDIDA","✖ Perdida",IF($Q60="VENCIDA","🔴 Acción vencida",IF($Q60="HOY","🔵 Acción para HOY",IF($Q60="SIN_CONTACTO","🟠 +5 días sin contacto",IF($Q60="SIN_ACCION","🟡 Sin próxima acción","🟢 Al día")))))))</f>
        <v/>
      </c>
      <c r="O60" s="35" t="str">
        <f aca="false">IF($A60="","",IF(OR($E60="5. Ganada",$E60="6. Perdida"),"",IF(OR($F60="",$E60=""),"",$F60*VLOOKUP($E60,Listas!$A$2:$B$7,2,0))))</f>
        <v/>
      </c>
      <c r="P60" s="0" t="str">
        <f aca="false">IF(OR($A60="",$F60=""),"",IF(OR($E60="5. Ganada",$E60="6. Perdida"),"",$F60+ROW()/100000))</f>
        <v/>
      </c>
      <c r="Q60" s="0" t="str">
        <f aca="true">IF($A60="","",IF($E60="5. Ganada","GANADA",IF($E60="6. Perdida","PERDIDA",IF($I60="","SIN_ACCION",IF($I60&lt;TODAY(),"VENCIDA",IF($I60=TODAY(),"HOY",IF(AND($G60&lt;&gt;"",TODAY()-$G60&gt;5),"SIN_CONTACTO","OK")))))))</f>
        <v/>
      </c>
    </row>
    <row r="61" customFormat="false" ht="15" hidden="false" customHeight="false" outlineLevel="0" collapsed="false">
      <c r="A61" s="29"/>
      <c r="B61" s="29"/>
      <c r="C61" s="29"/>
      <c r="D61" s="29"/>
      <c r="E61" s="29"/>
      <c r="F61" s="30"/>
      <c r="G61" s="31"/>
      <c r="H61" s="32"/>
      <c r="I61" s="31"/>
      <c r="J61" s="31"/>
      <c r="K61" s="29"/>
      <c r="L61" s="32"/>
      <c r="M61" s="33" t="str">
        <f aca="true">IF($A61="","",IF(OR($E61="5. Ganada",$E61="6. Perdida"),"—",IF($G61="","",TODAY()-$G61)))</f>
        <v/>
      </c>
      <c r="N61" s="34" t="str">
        <f aca="false">IF($Q61="","",IF($Q61="GANADA","🏆 Ganada",IF($Q61="PERDIDA","✖ Perdida",IF($Q61="VENCIDA","🔴 Acción vencida",IF($Q61="HOY","🔵 Acción para HOY",IF($Q61="SIN_CONTACTO","🟠 +5 días sin contacto",IF($Q61="SIN_ACCION","🟡 Sin próxima acción","🟢 Al día")))))))</f>
        <v/>
      </c>
      <c r="O61" s="35" t="str">
        <f aca="false">IF($A61="","",IF(OR($E61="5. Ganada",$E61="6. Perdida"),"",IF(OR($F61="",$E61=""),"",$F61*VLOOKUP($E61,Listas!$A$2:$B$7,2,0))))</f>
        <v/>
      </c>
      <c r="P61" s="0" t="str">
        <f aca="false">IF(OR($A61="",$F61=""),"",IF(OR($E61="5. Ganada",$E61="6. Perdida"),"",$F61+ROW()/100000))</f>
        <v/>
      </c>
      <c r="Q61" s="0" t="str">
        <f aca="true">IF($A61="","",IF($E61="5. Ganada","GANADA",IF($E61="6. Perdida","PERDIDA",IF($I61="","SIN_ACCION",IF($I61&lt;TODAY(),"VENCIDA",IF($I61=TODAY(),"HOY",IF(AND($G61&lt;&gt;"",TODAY()-$G61&gt;5),"SIN_CONTACTO","OK")))))))</f>
        <v/>
      </c>
    </row>
    <row r="62" customFormat="false" ht="15" hidden="false" customHeight="false" outlineLevel="0" collapsed="false">
      <c r="A62" s="29"/>
      <c r="B62" s="29"/>
      <c r="C62" s="29"/>
      <c r="D62" s="29"/>
      <c r="E62" s="29"/>
      <c r="F62" s="30"/>
      <c r="G62" s="31"/>
      <c r="H62" s="32"/>
      <c r="I62" s="31"/>
      <c r="J62" s="31"/>
      <c r="K62" s="29"/>
      <c r="L62" s="32"/>
      <c r="M62" s="33" t="str">
        <f aca="true">IF($A62="","",IF(OR($E62="5. Ganada",$E62="6. Perdida"),"—",IF($G62="","",TODAY()-$G62)))</f>
        <v/>
      </c>
      <c r="N62" s="34" t="str">
        <f aca="false">IF($Q62="","",IF($Q62="GANADA","🏆 Ganada",IF($Q62="PERDIDA","✖ Perdida",IF($Q62="VENCIDA","🔴 Acción vencida",IF($Q62="HOY","🔵 Acción para HOY",IF($Q62="SIN_CONTACTO","🟠 +5 días sin contacto",IF($Q62="SIN_ACCION","🟡 Sin próxima acción","🟢 Al día")))))))</f>
        <v/>
      </c>
      <c r="O62" s="35" t="str">
        <f aca="false">IF($A62="","",IF(OR($E62="5. Ganada",$E62="6. Perdida"),"",IF(OR($F62="",$E62=""),"",$F62*VLOOKUP($E62,Listas!$A$2:$B$7,2,0))))</f>
        <v/>
      </c>
      <c r="P62" s="0" t="str">
        <f aca="false">IF(OR($A62="",$F62=""),"",IF(OR($E62="5. Ganada",$E62="6. Perdida"),"",$F62+ROW()/100000))</f>
        <v/>
      </c>
      <c r="Q62" s="0" t="str">
        <f aca="true">IF($A62="","",IF($E62="5. Ganada","GANADA",IF($E62="6. Perdida","PERDIDA",IF($I62="","SIN_ACCION",IF($I62&lt;TODAY(),"VENCIDA",IF($I62=TODAY(),"HOY",IF(AND($G62&lt;&gt;"",TODAY()-$G62&gt;5),"SIN_CONTACTO","OK")))))))</f>
        <v/>
      </c>
    </row>
    <row r="63" customFormat="false" ht="15" hidden="false" customHeight="false" outlineLevel="0" collapsed="false">
      <c r="A63" s="29"/>
      <c r="B63" s="29"/>
      <c r="C63" s="29"/>
      <c r="D63" s="29"/>
      <c r="E63" s="29"/>
      <c r="F63" s="30"/>
      <c r="G63" s="31"/>
      <c r="H63" s="32"/>
      <c r="I63" s="31"/>
      <c r="J63" s="31"/>
      <c r="K63" s="29"/>
      <c r="L63" s="32"/>
      <c r="M63" s="33" t="str">
        <f aca="true">IF($A63="","",IF(OR($E63="5. Ganada",$E63="6. Perdida"),"—",IF($G63="","",TODAY()-$G63)))</f>
        <v/>
      </c>
      <c r="N63" s="34" t="str">
        <f aca="false">IF($Q63="","",IF($Q63="GANADA","🏆 Ganada",IF($Q63="PERDIDA","✖ Perdida",IF($Q63="VENCIDA","🔴 Acción vencida",IF($Q63="HOY","🔵 Acción para HOY",IF($Q63="SIN_CONTACTO","🟠 +5 días sin contacto",IF($Q63="SIN_ACCION","🟡 Sin próxima acción","🟢 Al día")))))))</f>
        <v/>
      </c>
      <c r="O63" s="35" t="str">
        <f aca="false">IF($A63="","",IF(OR($E63="5. Ganada",$E63="6. Perdida"),"",IF(OR($F63="",$E63=""),"",$F63*VLOOKUP($E63,Listas!$A$2:$B$7,2,0))))</f>
        <v/>
      </c>
      <c r="P63" s="0" t="str">
        <f aca="false">IF(OR($A63="",$F63=""),"",IF(OR($E63="5. Ganada",$E63="6. Perdida"),"",$F63+ROW()/100000))</f>
        <v/>
      </c>
      <c r="Q63" s="0" t="str">
        <f aca="true">IF($A63="","",IF($E63="5. Ganada","GANADA",IF($E63="6. Perdida","PERDIDA",IF($I63="","SIN_ACCION",IF($I63&lt;TODAY(),"VENCIDA",IF($I63=TODAY(),"HOY",IF(AND($G63&lt;&gt;"",TODAY()-$G63&gt;5),"SIN_CONTACTO","OK")))))))</f>
        <v/>
      </c>
    </row>
    <row r="64" customFormat="false" ht="15" hidden="false" customHeight="false" outlineLevel="0" collapsed="false">
      <c r="A64" s="29"/>
      <c r="B64" s="29"/>
      <c r="C64" s="29"/>
      <c r="D64" s="29"/>
      <c r="E64" s="29"/>
      <c r="F64" s="30"/>
      <c r="G64" s="31"/>
      <c r="H64" s="32"/>
      <c r="I64" s="31"/>
      <c r="J64" s="31"/>
      <c r="K64" s="29"/>
      <c r="L64" s="32"/>
      <c r="M64" s="33" t="str">
        <f aca="true">IF($A64="","",IF(OR($E64="5. Ganada",$E64="6. Perdida"),"—",IF($G64="","",TODAY()-$G64)))</f>
        <v/>
      </c>
      <c r="N64" s="34" t="str">
        <f aca="false">IF($Q64="","",IF($Q64="GANADA","🏆 Ganada",IF($Q64="PERDIDA","✖ Perdida",IF($Q64="VENCIDA","🔴 Acción vencida",IF($Q64="HOY","🔵 Acción para HOY",IF($Q64="SIN_CONTACTO","🟠 +5 días sin contacto",IF($Q64="SIN_ACCION","🟡 Sin próxima acción","🟢 Al día")))))))</f>
        <v/>
      </c>
      <c r="O64" s="35" t="str">
        <f aca="false">IF($A64="","",IF(OR($E64="5. Ganada",$E64="6. Perdida"),"",IF(OR($F64="",$E64=""),"",$F64*VLOOKUP($E64,Listas!$A$2:$B$7,2,0))))</f>
        <v/>
      </c>
      <c r="P64" s="0" t="str">
        <f aca="false">IF(OR($A64="",$F64=""),"",IF(OR($E64="5. Ganada",$E64="6. Perdida"),"",$F64+ROW()/100000))</f>
        <v/>
      </c>
      <c r="Q64" s="0" t="str">
        <f aca="true">IF($A64="","",IF($E64="5. Ganada","GANADA",IF($E64="6. Perdida","PERDIDA",IF($I64="","SIN_ACCION",IF($I64&lt;TODAY(),"VENCIDA",IF($I64=TODAY(),"HOY",IF(AND($G64&lt;&gt;"",TODAY()-$G64&gt;5),"SIN_CONTACTO","OK")))))))</f>
        <v/>
      </c>
    </row>
    <row r="65" customFormat="false" ht="15" hidden="false" customHeight="false" outlineLevel="0" collapsed="false">
      <c r="A65" s="29"/>
      <c r="B65" s="29"/>
      <c r="C65" s="29"/>
      <c r="D65" s="29"/>
      <c r="E65" s="29"/>
      <c r="F65" s="30"/>
      <c r="G65" s="31"/>
      <c r="H65" s="32"/>
      <c r="I65" s="31"/>
      <c r="J65" s="31"/>
      <c r="K65" s="29"/>
      <c r="L65" s="32"/>
      <c r="M65" s="33" t="str">
        <f aca="true">IF($A65="","",IF(OR($E65="5. Ganada",$E65="6. Perdida"),"—",IF($G65="","",TODAY()-$G65)))</f>
        <v/>
      </c>
      <c r="N65" s="34" t="str">
        <f aca="false">IF($Q65="","",IF($Q65="GANADA","🏆 Ganada",IF($Q65="PERDIDA","✖ Perdida",IF($Q65="VENCIDA","🔴 Acción vencida",IF($Q65="HOY","🔵 Acción para HOY",IF($Q65="SIN_CONTACTO","🟠 +5 días sin contacto",IF($Q65="SIN_ACCION","🟡 Sin próxima acción","🟢 Al día")))))))</f>
        <v/>
      </c>
      <c r="O65" s="35" t="str">
        <f aca="false">IF($A65="","",IF(OR($E65="5. Ganada",$E65="6. Perdida"),"",IF(OR($F65="",$E65=""),"",$F65*VLOOKUP($E65,Listas!$A$2:$B$7,2,0))))</f>
        <v/>
      </c>
      <c r="P65" s="0" t="str">
        <f aca="false">IF(OR($A65="",$F65=""),"",IF(OR($E65="5. Ganada",$E65="6. Perdida"),"",$F65+ROW()/100000))</f>
        <v/>
      </c>
      <c r="Q65" s="0" t="str">
        <f aca="true">IF($A65="","",IF($E65="5. Ganada","GANADA",IF($E65="6. Perdida","PERDIDA",IF($I65="","SIN_ACCION",IF($I65&lt;TODAY(),"VENCIDA",IF($I65=TODAY(),"HOY",IF(AND($G65&lt;&gt;"",TODAY()-$G65&gt;5),"SIN_CONTACTO","OK")))))))</f>
        <v/>
      </c>
    </row>
    <row r="66" customFormat="false" ht="15" hidden="false" customHeight="false" outlineLevel="0" collapsed="false">
      <c r="A66" s="29"/>
      <c r="B66" s="29"/>
      <c r="C66" s="29"/>
      <c r="D66" s="29"/>
      <c r="E66" s="29"/>
      <c r="F66" s="30"/>
      <c r="G66" s="31"/>
      <c r="H66" s="32"/>
      <c r="I66" s="31"/>
      <c r="J66" s="31"/>
      <c r="K66" s="29"/>
      <c r="L66" s="32"/>
      <c r="M66" s="33" t="str">
        <f aca="true">IF($A66="","",IF(OR($E66="5. Ganada",$E66="6. Perdida"),"—",IF($G66="","",TODAY()-$G66)))</f>
        <v/>
      </c>
      <c r="N66" s="34" t="str">
        <f aca="false">IF($Q66="","",IF($Q66="GANADA","🏆 Ganada",IF($Q66="PERDIDA","✖ Perdida",IF($Q66="VENCIDA","🔴 Acción vencida",IF($Q66="HOY","🔵 Acción para HOY",IF($Q66="SIN_CONTACTO","🟠 +5 días sin contacto",IF($Q66="SIN_ACCION","🟡 Sin próxima acción","🟢 Al día")))))))</f>
        <v/>
      </c>
      <c r="O66" s="35" t="str">
        <f aca="false">IF($A66="","",IF(OR($E66="5. Ganada",$E66="6. Perdida"),"",IF(OR($F66="",$E66=""),"",$F66*VLOOKUP($E66,Listas!$A$2:$B$7,2,0))))</f>
        <v/>
      </c>
      <c r="P66" s="0" t="str">
        <f aca="false">IF(OR($A66="",$F66=""),"",IF(OR($E66="5. Ganada",$E66="6. Perdida"),"",$F66+ROW()/100000))</f>
        <v/>
      </c>
      <c r="Q66" s="0" t="str">
        <f aca="true">IF($A66="","",IF($E66="5. Ganada","GANADA",IF($E66="6. Perdida","PERDIDA",IF($I66="","SIN_ACCION",IF($I66&lt;TODAY(),"VENCIDA",IF($I66=TODAY(),"HOY",IF(AND($G66&lt;&gt;"",TODAY()-$G66&gt;5),"SIN_CONTACTO","OK")))))))</f>
        <v/>
      </c>
    </row>
    <row r="67" customFormat="false" ht="15" hidden="false" customHeight="false" outlineLevel="0" collapsed="false">
      <c r="A67" s="29"/>
      <c r="B67" s="29"/>
      <c r="C67" s="29"/>
      <c r="D67" s="29"/>
      <c r="E67" s="29"/>
      <c r="F67" s="30"/>
      <c r="G67" s="31"/>
      <c r="H67" s="32"/>
      <c r="I67" s="31"/>
      <c r="J67" s="31"/>
      <c r="K67" s="29"/>
      <c r="L67" s="32"/>
      <c r="M67" s="33" t="str">
        <f aca="true">IF($A67="","",IF(OR($E67="5. Ganada",$E67="6. Perdida"),"—",IF($G67="","",TODAY()-$G67)))</f>
        <v/>
      </c>
      <c r="N67" s="34" t="str">
        <f aca="false">IF($Q67="","",IF($Q67="GANADA","🏆 Ganada",IF($Q67="PERDIDA","✖ Perdida",IF($Q67="VENCIDA","🔴 Acción vencida",IF($Q67="HOY","🔵 Acción para HOY",IF($Q67="SIN_CONTACTO","🟠 +5 días sin contacto",IF($Q67="SIN_ACCION","🟡 Sin próxima acción","🟢 Al día")))))))</f>
        <v/>
      </c>
      <c r="O67" s="35" t="str">
        <f aca="false">IF($A67="","",IF(OR($E67="5. Ganada",$E67="6. Perdida"),"",IF(OR($F67="",$E67=""),"",$F67*VLOOKUP($E67,Listas!$A$2:$B$7,2,0))))</f>
        <v/>
      </c>
      <c r="P67" s="0" t="str">
        <f aca="false">IF(OR($A67="",$F67=""),"",IF(OR($E67="5. Ganada",$E67="6. Perdida"),"",$F67+ROW()/100000))</f>
        <v/>
      </c>
      <c r="Q67" s="0" t="str">
        <f aca="true">IF($A67="","",IF($E67="5. Ganada","GANADA",IF($E67="6. Perdida","PERDIDA",IF($I67="","SIN_ACCION",IF($I67&lt;TODAY(),"VENCIDA",IF($I67=TODAY(),"HOY",IF(AND($G67&lt;&gt;"",TODAY()-$G67&gt;5),"SIN_CONTACTO","OK")))))))</f>
        <v/>
      </c>
    </row>
    <row r="68" customFormat="false" ht="15" hidden="false" customHeight="false" outlineLevel="0" collapsed="false">
      <c r="A68" s="29"/>
      <c r="B68" s="29"/>
      <c r="C68" s="29"/>
      <c r="D68" s="29"/>
      <c r="E68" s="29"/>
      <c r="F68" s="30"/>
      <c r="G68" s="31"/>
      <c r="H68" s="32"/>
      <c r="I68" s="31"/>
      <c r="J68" s="31"/>
      <c r="K68" s="29"/>
      <c r="L68" s="32"/>
      <c r="M68" s="33" t="str">
        <f aca="true">IF($A68="","",IF(OR($E68="5. Ganada",$E68="6. Perdida"),"—",IF($G68="","",TODAY()-$G68)))</f>
        <v/>
      </c>
      <c r="N68" s="34" t="str">
        <f aca="false">IF($Q68="","",IF($Q68="GANADA","🏆 Ganada",IF($Q68="PERDIDA","✖ Perdida",IF($Q68="VENCIDA","🔴 Acción vencida",IF($Q68="HOY","🔵 Acción para HOY",IF($Q68="SIN_CONTACTO","🟠 +5 días sin contacto",IF($Q68="SIN_ACCION","🟡 Sin próxima acción","🟢 Al día")))))))</f>
        <v/>
      </c>
      <c r="O68" s="35" t="str">
        <f aca="false">IF($A68="","",IF(OR($E68="5. Ganada",$E68="6. Perdida"),"",IF(OR($F68="",$E68=""),"",$F68*VLOOKUP($E68,Listas!$A$2:$B$7,2,0))))</f>
        <v/>
      </c>
      <c r="P68" s="0" t="str">
        <f aca="false">IF(OR($A68="",$F68=""),"",IF(OR($E68="5. Ganada",$E68="6. Perdida"),"",$F68+ROW()/100000))</f>
        <v/>
      </c>
      <c r="Q68" s="0" t="str">
        <f aca="true">IF($A68="","",IF($E68="5. Ganada","GANADA",IF($E68="6. Perdida","PERDIDA",IF($I68="","SIN_ACCION",IF($I68&lt;TODAY(),"VENCIDA",IF($I68=TODAY(),"HOY",IF(AND($G68&lt;&gt;"",TODAY()-$G68&gt;5),"SIN_CONTACTO","OK")))))))</f>
        <v/>
      </c>
    </row>
    <row r="69" customFormat="false" ht="15" hidden="false" customHeight="false" outlineLevel="0" collapsed="false">
      <c r="A69" s="29"/>
      <c r="B69" s="29"/>
      <c r="C69" s="29"/>
      <c r="D69" s="29"/>
      <c r="E69" s="29"/>
      <c r="F69" s="30"/>
      <c r="G69" s="31"/>
      <c r="H69" s="32"/>
      <c r="I69" s="31"/>
      <c r="J69" s="31"/>
      <c r="K69" s="29"/>
      <c r="L69" s="32"/>
      <c r="M69" s="33" t="str">
        <f aca="true">IF($A69="","",IF(OR($E69="5. Ganada",$E69="6. Perdida"),"—",IF($G69="","",TODAY()-$G69)))</f>
        <v/>
      </c>
      <c r="N69" s="34" t="str">
        <f aca="false">IF($Q69="","",IF($Q69="GANADA","🏆 Ganada",IF($Q69="PERDIDA","✖ Perdida",IF($Q69="VENCIDA","🔴 Acción vencida",IF($Q69="HOY","🔵 Acción para HOY",IF($Q69="SIN_CONTACTO","🟠 +5 días sin contacto",IF($Q69="SIN_ACCION","🟡 Sin próxima acción","🟢 Al día")))))))</f>
        <v/>
      </c>
      <c r="O69" s="35" t="str">
        <f aca="false">IF($A69="","",IF(OR($E69="5. Ganada",$E69="6. Perdida"),"",IF(OR($F69="",$E69=""),"",$F69*VLOOKUP($E69,Listas!$A$2:$B$7,2,0))))</f>
        <v/>
      </c>
      <c r="P69" s="0" t="str">
        <f aca="false">IF(OR($A69="",$F69=""),"",IF(OR($E69="5. Ganada",$E69="6. Perdida"),"",$F69+ROW()/100000))</f>
        <v/>
      </c>
      <c r="Q69" s="0" t="str">
        <f aca="true">IF($A69="","",IF($E69="5. Ganada","GANADA",IF($E69="6. Perdida","PERDIDA",IF($I69="","SIN_ACCION",IF($I69&lt;TODAY(),"VENCIDA",IF($I69=TODAY(),"HOY",IF(AND($G69&lt;&gt;"",TODAY()-$G69&gt;5),"SIN_CONTACTO","OK")))))))</f>
        <v/>
      </c>
    </row>
    <row r="70" customFormat="false" ht="15" hidden="false" customHeight="false" outlineLevel="0" collapsed="false">
      <c r="A70" s="29"/>
      <c r="B70" s="29"/>
      <c r="C70" s="29"/>
      <c r="D70" s="29"/>
      <c r="E70" s="29"/>
      <c r="F70" s="30"/>
      <c r="G70" s="31"/>
      <c r="H70" s="32"/>
      <c r="I70" s="31"/>
      <c r="J70" s="31"/>
      <c r="K70" s="29"/>
      <c r="L70" s="32"/>
      <c r="M70" s="33" t="str">
        <f aca="true">IF($A70="","",IF(OR($E70="5. Ganada",$E70="6. Perdida"),"—",IF($G70="","",TODAY()-$G70)))</f>
        <v/>
      </c>
      <c r="N70" s="34" t="str">
        <f aca="false">IF($Q70="","",IF($Q70="GANADA","🏆 Ganada",IF($Q70="PERDIDA","✖ Perdida",IF($Q70="VENCIDA","🔴 Acción vencida",IF($Q70="HOY","🔵 Acción para HOY",IF($Q70="SIN_CONTACTO","🟠 +5 días sin contacto",IF($Q70="SIN_ACCION","🟡 Sin próxima acción","🟢 Al día")))))))</f>
        <v/>
      </c>
      <c r="O70" s="35" t="str">
        <f aca="false">IF($A70="","",IF(OR($E70="5. Ganada",$E70="6. Perdida"),"",IF(OR($F70="",$E70=""),"",$F70*VLOOKUP($E70,Listas!$A$2:$B$7,2,0))))</f>
        <v/>
      </c>
      <c r="P70" s="0" t="str">
        <f aca="false">IF(OR($A70="",$F70=""),"",IF(OR($E70="5. Ganada",$E70="6. Perdida"),"",$F70+ROW()/100000))</f>
        <v/>
      </c>
      <c r="Q70" s="0" t="str">
        <f aca="true">IF($A70="","",IF($E70="5. Ganada","GANADA",IF($E70="6. Perdida","PERDIDA",IF($I70="","SIN_ACCION",IF($I70&lt;TODAY(),"VENCIDA",IF($I70=TODAY(),"HOY",IF(AND($G70&lt;&gt;"",TODAY()-$G70&gt;5),"SIN_CONTACTO","OK")))))))</f>
        <v/>
      </c>
    </row>
    <row r="71" customFormat="false" ht="15" hidden="false" customHeight="false" outlineLevel="0" collapsed="false">
      <c r="A71" s="29"/>
      <c r="B71" s="29"/>
      <c r="C71" s="29"/>
      <c r="D71" s="29"/>
      <c r="E71" s="29"/>
      <c r="F71" s="30"/>
      <c r="G71" s="31"/>
      <c r="H71" s="32"/>
      <c r="I71" s="31"/>
      <c r="J71" s="31"/>
      <c r="K71" s="29"/>
      <c r="L71" s="32"/>
      <c r="M71" s="33" t="str">
        <f aca="true">IF($A71="","",IF(OR($E71="5. Ganada",$E71="6. Perdida"),"—",IF($G71="","",TODAY()-$G71)))</f>
        <v/>
      </c>
      <c r="N71" s="34" t="str">
        <f aca="false">IF($Q71="","",IF($Q71="GANADA","🏆 Ganada",IF($Q71="PERDIDA","✖ Perdida",IF($Q71="VENCIDA","🔴 Acción vencida",IF($Q71="HOY","🔵 Acción para HOY",IF($Q71="SIN_CONTACTO","🟠 +5 días sin contacto",IF($Q71="SIN_ACCION","🟡 Sin próxima acción","🟢 Al día")))))))</f>
        <v/>
      </c>
      <c r="O71" s="35" t="str">
        <f aca="false">IF($A71="","",IF(OR($E71="5. Ganada",$E71="6. Perdida"),"",IF(OR($F71="",$E71=""),"",$F71*VLOOKUP($E71,Listas!$A$2:$B$7,2,0))))</f>
        <v/>
      </c>
      <c r="P71" s="0" t="str">
        <f aca="false">IF(OR($A71="",$F71=""),"",IF(OR($E71="5. Ganada",$E71="6. Perdida"),"",$F71+ROW()/100000))</f>
        <v/>
      </c>
      <c r="Q71" s="0" t="str">
        <f aca="true">IF($A71="","",IF($E71="5. Ganada","GANADA",IF($E71="6. Perdida","PERDIDA",IF($I71="","SIN_ACCION",IF($I71&lt;TODAY(),"VENCIDA",IF($I71=TODAY(),"HOY",IF(AND($G71&lt;&gt;"",TODAY()-$G71&gt;5),"SIN_CONTACTO","OK")))))))</f>
        <v/>
      </c>
    </row>
    <row r="72" customFormat="false" ht="15" hidden="false" customHeight="false" outlineLevel="0" collapsed="false">
      <c r="A72" s="29"/>
      <c r="B72" s="29"/>
      <c r="C72" s="29"/>
      <c r="D72" s="29"/>
      <c r="E72" s="29"/>
      <c r="F72" s="30"/>
      <c r="G72" s="31"/>
      <c r="H72" s="32"/>
      <c r="I72" s="31"/>
      <c r="J72" s="31"/>
      <c r="K72" s="29"/>
      <c r="L72" s="32"/>
      <c r="M72" s="33" t="str">
        <f aca="true">IF($A72="","",IF(OR($E72="5. Ganada",$E72="6. Perdida"),"—",IF($G72="","",TODAY()-$G72)))</f>
        <v/>
      </c>
      <c r="N72" s="34" t="str">
        <f aca="false">IF($Q72="","",IF($Q72="GANADA","🏆 Ganada",IF($Q72="PERDIDA","✖ Perdida",IF($Q72="VENCIDA","🔴 Acción vencida",IF($Q72="HOY","🔵 Acción para HOY",IF($Q72="SIN_CONTACTO","🟠 +5 días sin contacto",IF($Q72="SIN_ACCION","🟡 Sin próxima acción","🟢 Al día")))))))</f>
        <v/>
      </c>
      <c r="O72" s="35" t="str">
        <f aca="false">IF($A72="","",IF(OR($E72="5. Ganada",$E72="6. Perdida"),"",IF(OR($F72="",$E72=""),"",$F72*VLOOKUP($E72,Listas!$A$2:$B$7,2,0))))</f>
        <v/>
      </c>
      <c r="P72" s="0" t="str">
        <f aca="false">IF(OR($A72="",$F72=""),"",IF(OR($E72="5. Ganada",$E72="6. Perdida"),"",$F72+ROW()/100000))</f>
        <v/>
      </c>
      <c r="Q72" s="0" t="str">
        <f aca="true">IF($A72="","",IF($E72="5. Ganada","GANADA",IF($E72="6. Perdida","PERDIDA",IF($I72="","SIN_ACCION",IF($I72&lt;TODAY(),"VENCIDA",IF($I72=TODAY(),"HOY",IF(AND($G72&lt;&gt;"",TODAY()-$G72&gt;5),"SIN_CONTACTO","OK")))))))</f>
        <v/>
      </c>
    </row>
    <row r="73" customFormat="false" ht="15" hidden="false" customHeight="false" outlineLevel="0" collapsed="false">
      <c r="A73" s="29"/>
      <c r="B73" s="29"/>
      <c r="C73" s="29"/>
      <c r="D73" s="29"/>
      <c r="E73" s="29"/>
      <c r="F73" s="30"/>
      <c r="G73" s="31"/>
      <c r="H73" s="32"/>
      <c r="I73" s="31"/>
      <c r="J73" s="31"/>
      <c r="K73" s="29"/>
      <c r="L73" s="32"/>
      <c r="M73" s="33" t="str">
        <f aca="true">IF($A73="","",IF(OR($E73="5. Ganada",$E73="6. Perdida"),"—",IF($G73="","",TODAY()-$G73)))</f>
        <v/>
      </c>
      <c r="N73" s="34" t="str">
        <f aca="false">IF($Q73="","",IF($Q73="GANADA","🏆 Ganada",IF($Q73="PERDIDA","✖ Perdida",IF($Q73="VENCIDA","🔴 Acción vencida",IF($Q73="HOY","🔵 Acción para HOY",IF($Q73="SIN_CONTACTO","🟠 +5 días sin contacto",IF($Q73="SIN_ACCION","🟡 Sin próxima acción","🟢 Al día")))))))</f>
        <v/>
      </c>
      <c r="O73" s="35" t="str">
        <f aca="false">IF($A73="","",IF(OR($E73="5. Ganada",$E73="6. Perdida"),"",IF(OR($F73="",$E73=""),"",$F73*VLOOKUP($E73,Listas!$A$2:$B$7,2,0))))</f>
        <v/>
      </c>
      <c r="P73" s="0" t="str">
        <f aca="false">IF(OR($A73="",$F73=""),"",IF(OR($E73="5. Ganada",$E73="6. Perdida"),"",$F73+ROW()/100000))</f>
        <v/>
      </c>
      <c r="Q73" s="0" t="str">
        <f aca="true">IF($A73="","",IF($E73="5. Ganada","GANADA",IF($E73="6. Perdida","PERDIDA",IF($I73="","SIN_ACCION",IF($I73&lt;TODAY(),"VENCIDA",IF($I73=TODAY(),"HOY",IF(AND($G73&lt;&gt;"",TODAY()-$G73&gt;5),"SIN_CONTACTO","OK")))))))</f>
        <v/>
      </c>
    </row>
    <row r="74" customFormat="false" ht="15" hidden="false" customHeight="false" outlineLevel="0" collapsed="false">
      <c r="A74" s="29"/>
      <c r="B74" s="29"/>
      <c r="C74" s="29"/>
      <c r="D74" s="29"/>
      <c r="E74" s="29"/>
      <c r="F74" s="30"/>
      <c r="G74" s="31"/>
      <c r="H74" s="32"/>
      <c r="I74" s="31"/>
      <c r="J74" s="31"/>
      <c r="K74" s="29"/>
      <c r="L74" s="32"/>
      <c r="M74" s="33" t="str">
        <f aca="true">IF($A74="","",IF(OR($E74="5. Ganada",$E74="6. Perdida"),"—",IF($G74="","",TODAY()-$G74)))</f>
        <v/>
      </c>
      <c r="N74" s="34" t="str">
        <f aca="false">IF($Q74="","",IF($Q74="GANADA","🏆 Ganada",IF($Q74="PERDIDA","✖ Perdida",IF($Q74="VENCIDA","🔴 Acción vencida",IF($Q74="HOY","🔵 Acción para HOY",IF($Q74="SIN_CONTACTO","🟠 +5 días sin contacto",IF($Q74="SIN_ACCION","🟡 Sin próxima acción","🟢 Al día")))))))</f>
        <v/>
      </c>
      <c r="O74" s="35" t="str">
        <f aca="false">IF($A74="","",IF(OR($E74="5. Ganada",$E74="6. Perdida"),"",IF(OR($F74="",$E74=""),"",$F74*VLOOKUP($E74,Listas!$A$2:$B$7,2,0))))</f>
        <v/>
      </c>
      <c r="P74" s="0" t="str">
        <f aca="false">IF(OR($A74="",$F74=""),"",IF(OR($E74="5. Ganada",$E74="6. Perdida"),"",$F74+ROW()/100000))</f>
        <v/>
      </c>
      <c r="Q74" s="0" t="str">
        <f aca="true">IF($A74="","",IF($E74="5. Ganada","GANADA",IF($E74="6. Perdida","PERDIDA",IF($I74="","SIN_ACCION",IF($I74&lt;TODAY(),"VENCIDA",IF($I74=TODAY(),"HOY",IF(AND($G74&lt;&gt;"",TODAY()-$G74&gt;5),"SIN_CONTACTO","OK")))))))</f>
        <v/>
      </c>
    </row>
    <row r="75" customFormat="false" ht="15" hidden="false" customHeight="false" outlineLevel="0" collapsed="false">
      <c r="A75" s="29"/>
      <c r="B75" s="29"/>
      <c r="C75" s="29"/>
      <c r="D75" s="29"/>
      <c r="E75" s="29"/>
      <c r="F75" s="30"/>
      <c r="G75" s="31"/>
      <c r="H75" s="32"/>
      <c r="I75" s="31"/>
      <c r="J75" s="31"/>
      <c r="K75" s="29"/>
      <c r="L75" s="32"/>
      <c r="M75" s="33" t="str">
        <f aca="true">IF($A75="","",IF(OR($E75="5. Ganada",$E75="6. Perdida"),"—",IF($G75="","",TODAY()-$G75)))</f>
        <v/>
      </c>
      <c r="N75" s="34" t="str">
        <f aca="false">IF($Q75="","",IF($Q75="GANADA","🏆 Ganada",IF($Q75="PERDIDA","✖ Perdida",IF($Q75="VENCIDA","🔴 Acción vencida",IF($Q75="HOY","🔵 Acción para HOY",IF($Q75="SIN_CONTACTO","🟠 +5 días sin contacto",IF($Q75="SIN_ACCION","🟡 Sin próxima acción","🟢 Al día")))))))</f>
        <v/>
      </c>
      <c r="O75" s="35" t="str">
        <f aca="false">IF($A75="","",IF(OR($E75="5. Ganada",$E75="6. Perdida"),"",IF(OR($F75="",$E75=""),"",$F75*VLOOKUP($E75,Listas!$A$2:$B$7,2,0))))</f>
        <v/>
      </c>
      <c r="P75" s="0" t="str">
        <f aca="false">IF(OR($A75="",$F75=""),"",IF(OR($E75="5. Ganada",$E75="6. Perdida"),"",$F75+ROW()/100000))</f>
        <v/>
      </c>
      <c r="Q75" s="0" t="str">
        <f aca="true">IF($A75="","",IF($E75="5. Ganada","GANADA",IF($E75="6. Perdida","PERDIDA",IF($I75="","SIN_ACCION",IF($I75&lt;TODAY(),"VENCIDA",IF($I75=TODAY(),"HOY",IF(AND($G75&lt;&gt;"",TODAY()-$G75&gt;5),"SIN_CONTACTO","OK")))))))</f>
        <v/>
      </c>
    </row>
    <row r="76" customFormat="false" ht="15" hidden="false" customHeight="false" outlineLevel="0" collapsed="false">
      <c r="A76" s="29"/>
      <c r="B76" s="29"/>
      <c r="C76" s="29"/>
      <c r="D76" s="29"/>
      <c r="E76" s="29"/>
      <c r="F76" s="30"/>
      <c r="G76" s="31"/>
      <c r="H76" s="32"/>
      <c r="I76" s="31"/>
      <c r="J76" s="31"/>
      <c r="K76" s="29"/>
      <c r="L76" s="32"/>
      <c r="M76" s="33" t="str">
        <f aca="true">IF($A76="","",IF(OR($E76="5. Ganada",$E76="6. Perdida"),"—",IF($G76="","",TODAY()-$G76)))</f>
        <v/>
      </c>
      <c r="N76" s="34" t="str">
        <f aca="false">IF($Q76="","",IF($Q76="GANADA","🏆 Ganada",IF($Q76="PERDIDA","✖ Perdida",IF($Q76="VENCIDA","🔴 Acción vencida",IF($Q76="HOY","🔵 Acción para HOY",IF($Q76="SIN_CONTACTO","🟠 +5 días sin contacto",IF($Q76="SIN_ACCION","🟡 Sin próxima acción","🟢 Al día")))))))</f>
        <v/>
      </c>
      <c r="O76" s="35" t="str">
        <f aca="false">IF($A76="","",IF(OR($E76="5. Ganada",$E76="6. Perdida"),"",IF(OR($F76="",$E76=""),"",$F76*VLOOKUP($E76,Listas!$A$2:$B$7,2,0))))</f>
        <v/>
      </c>
      <c r="P76" s="0" t="str">
        <f aca="false">IF(OR($A76="",$F76=""),"",IF(OR($E76="5. Ganada",$E76="6. Perdida"),"",$F76+ROW()/100000))</f>
        <v/>
      </c>
      <c r="Q76" s="0" t="str">
        <f aca="true">IF($A76="","",IF($E76="5. Ganada","GANADA",IF($E76="6. Perdida","PERDIDA",IF($I76="","SIN_ACCION",IF($I76&lt;TODAY(),"VENCIDA",IF($I76=TODAY(),"HOY",IF(AND($G76&lt;&gt;"",TODAY()-$G76&gt;5),"SIN_CONTACTO","OK")))))))</f>
        <v/>
      </c>
    </row>
    <row r="77" customFormat="false" ht="15" hidden="false" customHeight="false" outlineLevel="0" collapsed="false">
      <c r="A77" s="29"/>
      <c r="B77" s="29"/>
      <c r="C77" s="29"/>
      <c r="D77" s="29"/>
      <c r="E77" s="29"/>
      <c r="F77" s="30"/>
      <c r="G77" s="31"/>
      <c r="H77" s="32"/>
      <c r="I77" s="31"/>
      <c r="J77" s="31"/>
      <c r="K77" s="29"/>
      <c r="L77" s="32"/>
      <c r="M77" s="33" t="str">
        <f aca="true">IF($A77="","",IF(OR($E77="5. Ganada",$E77="6. Perdida"),"—",IF($G77="","",TODAY()-$G77)))</f>
        <v/>
      </c>
      <c r="N77" s="34" t="str">
        <f aca="false">IF($Q77="","",IF($Q77="GANADA","🏆 Ganada",IF($Q77="PERDIDA","✖ Perdida",IF($Q77="VENCIDA","🔴 Acción vencida",IF($Q77="HOY","🔵 Acción para HOY",IF($Q77="SIN_CONTACTO","🟠 +5 días sin contacto",IF($Q77="SIN_ACCION","🟡 Sin próxima acción","🟢 Al día")))))))</f>
        <v/>
      </c>
      <c r="O77" s="35" t="str">
        <f aca="false">IF($A77="","",IF(OR($E77="5. Ganada",$E77="6. Perdida"),"",IF(OR($F77="",$E77=""),"",$F77*VLOOKUP($E77,Listas!$A$2:$B$7,2,0))))</f>
        <v/>
      </c>
      <c r="P77" s="0" t="str">
        <f aca="false">IF(OR($A77="",$F77=""),"",IF(OR($E77="5. Ganada",$E77="6. Perdida"),"",$F77+ROW()/100000))</f>
        <v/>
      </c>
      <c r="Q77" s="0" t="str">
        <f aca="true">IF($A77="","",IF($E77="5. Ganada","GANADA",IF($E77="6. Perdida","PERDIDA",IF($I77="","SIN_ACCION",IF($I77&lt;TODAY(),"VENCIDA",IF($I77=TODAY(),"HOY",IF(AND($G77&lt;&gt;"",TODAY()-$G77&gt;5),"SIN_CONTACTO","OK")))))))</f>
        <v/>
      </c>
    </row>
    <row r="78" customFormat="false" ht="15" hidden="false" customHeight="false" outlineLevel="0" collapsed="false">
      <c r="A78" s="29"/>
      <c r="B78" s="29"/>
      <c r="C78" s="29"/>
      <c r="D78" s="29"/>
      <c r="E78" s="29"/>
      <c r="F78" s="30"/>
      <c r="G78" s="31"/>
      <c r="H78" s="32"/>
      <c r="I78" s="31"/>
      <c r="J78" s="31"/>
      <c r="K78" s="29"/>
      <c r="L78" s="32"/>
      <c r="M78" s="33" t="str">
        <f aca="true">IF($A78="","",IF(OR($E78="5. Ganada",$E78="6. Perdida"),"—",IF($G78="","",TODAY()-$G78)))</f>
        <v/>
      </c>
      <c r="N78" s="34" t="str">
        <f aca="false">IF($Q78="","",IF($Q78="GANADA","🏆 Ganada",IF($Q78="PERDIDA","✖ Perdida",IF($Q78="VENCIDA","🔴 Acción vencida",IF($Q78="HOY","🔵 Acción para HOY",IF($Q78="SIN_CONTACTO","🟠 +5 días sin contacto",IF($Q78="SIN_ACCION","🟡 Sin próxima acción","🟢 Al día")))))))</f>
        <v/>
      </c>
      <c r="O78" s="35" t="str">
        <f aca="false">IF($A78="","",IF(OR($E78="5. Ganada",$E78="6. Perdida"),"",IF(OR($F78="",$E78=""),"",$F78*VLOOKUP($E78,Listas!$A$2:$B$7,2,0))))</f>
        <v/>
      </c>
      <c r="P78" s="0" t="str">
        <f aca="false">IF(OR($A78="",$F78=""),"",IF(OR($E78="5. Ganada",$E78="6. Perdida"),"",$F78+ROW()/100000))</f>
        <v/>
      </c>
      <c r="Q78" s="0" t="str">
        <f aca="true">IF($A78="","",IF($E78="5. Ganada","GANADA",IF($E78="6. Perdida","PERDIDA",IF($I78="","SIN_ACCION",IF($I78&lt;TODAY(),"VENCIDA",IF($I78=TODAY(),"HOY",IF(AND($G78&lt;&gt;"",TODAY()-$G78&gt;5),"SIN_CONTACTO","OK")))))))</f>
        <v/>
      </c>
    </row>
    <row r="79" customFormat="false" ht="15" hidden="false" customHeight="false" outlineLevel="0" collapsed="false">
      <c r="A79" s="29"/>
      <c r="B79" s="29"/>
      <c r="C79" s="29"/>
      <c r="D79" s="29"/>
      <c r="E79" s="29"/>
      <c r="F79" s="30"/>
      <c r="G79" s="31"/>
      <c r="H79" s="32"/>
      <c r="I79" s="31"/>
      <c r="J79" s="31"/>
      <c r="K79" s="29"/>
      <c r="L79" s="32"/>
      <c r="M79" s="33" t="str">
        <f aca="true">IF($A79="","",IF(OR($E79="5. Ganada",$E79="6. Perdida"),"—",IF($G79="","",TODAY()-$G79)))</f>
        <v/>
      </c>
      <c r="N79" s="34" t="str">
        <f aca="false">IF($Q79="","",IF($Q79="GANADA","🏆 Ganada",IF($Q79="PERDIDA","✖ Perdida",IF($Q79="VENCIDA","🔴 Acción vencida",IF($Q79="HOY","🔵 Acción para HOY",IF($Q79="SIN_CONTACTO","🟠 +5 días sin contacto",IF($Q79="SIN_ACCION","🟡 Sin próxima acción","🟢 Al día")))))))</f>
        <v/>
      </c>
      <c r="O79" s="35" t="str">
        <f aca="false">IF($A79="","",IF(OR($E79="5. Ganada",$E79="6. Perdida"),"",IF(OR($F79="",$E79=""),"",$F79*VLOOKUP($E79,Listas!$A$2:$B$7,2,0))))</f>
        <v/>
      </c>
      <c r="P79" s="0" t="str">
        <f aca="false">IF(OR($A79="",$F79=""),"",IF(OR($E79="5. Ganada",$E79="6. Perdida"),"",$F79+ROW()/100000))</f>
        <v/>
      </c>
      <c r="Q79" s="0" t="str">
        <f aca="true">IF($A79="","",IF($E79="5. Ganada","GANADA",IF($E79="6. Perdida","PERDIDA",IF($I79="","SIN_ACCION",IF($I79&lt;TODAY(),"VENCIDA",IF($I79=TODAY(),"HOY",IF(AND($G79&lt;&gt;"",TODAY()-$G79&gt;5),"SIN_CONTACTO","OK")))))))</f>
        <v/>
      </c>
    </row>
    <row r="80" customFormat="false" ht="15" hidden="false" customHeight="false" outlineLevel="0" collapsed="false">
      <c r="A80" s="29"/>
      <c r="B80" s="29"/>
      <c r="C80" s="29"/>
      <c r="D80" s="29"/>
      <c r="E80" s="29"/>
      <c r="F80" s="30"/>
      <c r="G80" s="31"/>
      <c r="H80" s="32"/>
      <c r="I80" s="31"/>
      <c r="J80" s="31"/>
      <c r="K80" s="29"/>
      <c r="L80" s="32"/>
      <c r="M80" s="33" t="str">
        <f aca="true">IF($A80="","",IF(OR($E80="5. Ganada",$E80="6. Perdida"),"—",IF($G80="","",TODAY()-$G80)))</f>
        <v/>
      </c>
      <c r="N80" s="34" t="str">
        <f aca="false">IF($Q80="","",IF($Q80="GANADA","🏆 Ganada",IF($Q80="PERDIDA","✖ Perdida",IF($Q80="VENCIDA","🔴 Acción vencida",IF($Q80="HOY","🔵 Acción para HOY",IF($Q80="SIN_CONTACTO","🟠 +5 días sin contacto",IF($Q80="SIN_ACCION","🟡 Sin próxima acción","🟢 Al día")))))))</f>
        <v/>
      </c>
      <c r="O80" s="35" t="str">
        <f aca="false">IF($A80="","",IF(OR($E80="5. Ganada",$E80="6. Perdida"),"",IF(OR($F80="",$E80=""),"",$F80*VLOOKUP($E80,Listas!$A$2:$B$7,2,0))))</f>
        <v/>
      </c>
      <c r="P80" s="0" t="str">
        <f aca="false">IF(OR($A80="",$F80=""),"",IF(OR($E80="5. Ganada",$E80="6. Perdida"),"",$F80+ROW()/100000))</f>
        <v/>
      </c>
      <c r="Q80" s="0" t="str">
        <f aca="true">IF($A80="","",IF($E80="5. Ganada","GANADA",IF($E80="6. Perdida","PERDIDA",IF($I80="","SIN_ACCION",IF($I80&lt;TODAY(),"VENCIDA",IF($I80=TODAY(),"HOY",IF(AND($G80&lt;&gt;"",TODAY()-$G80&gt;5),"SIN_CONTACTO","OK")))))))</f>
        <v/>
      </c>
    </row>
    <row r="81" customFormat="false" ht="15" hidden="false" customHeight="false" outlineLevel="0" collapsed="false">
      <c r="A81" s="29"/>
      <c r="B81" s="29"/>
      <c r="C81" s="29"/>
      <c r="D81" s="29"/>
      <c r="E81" s="29"/>
      <c r="F81" s="30"/>
      <c r="G81" s="31"/>
      <c r="H81" s="32"/>
      <c r="I81" s="31"/>
      <c r="J81" s="31"/>
      <c r="K81" s="29"/>
      <c r="L81" s="32"/>
      <c r="M81" s="33" t="str">
        <f aca="true">IF($A81="","",IF(OR($E81="5. Ganada",$E81="6. Perdida"),"—",IF($G81="","",TODAY()-$G81)))</f>
        <v/>
      </c>
      <c r="N81" s="34" t="str">
        <f aca="false">IF($Q81="","",IF($Q81="GANADA","🏆 Ganada",IF($Q81="PERDIDA","✖ Perdida",IF($Q81="VENCIDA","🔴 Acción vencida",IF($Q81="HOY","🔵 Acción para HOY",IF($Q81="SIN_CONTACTO","🟠 +5 días sin contacto",IF($Q81="SIN_ACCION","🟡 Sin próxima acción","🟢 Al día")))))))</f>
        <v/>
      </c>
      <c r="O81" s="35" t="str">
        <f aca="false">IF($A81="","",IF(OR($E81="5. Ganada",$E81="6. Perdida"),"",IF(OR($F81="",$E81=""),"",$F81*VLOOKUP($E81,Listas!$A$2:$B$7,2,0))))</f>
        <v/>
      </c>
      <c r="P81" s="0" t="str">
        <f aca="false">IF(OR($A81="",$F81=""),"",IF(OR($E81="5. Ganada",$E81="6. Perdida"),"",$F81+ROW()/100000))</f>
        <v/>
      </c>
      <c r="Q81" s="0" t="str">
        <f aca="true">IF($A81="","",IF($E81="5. Ganada","GANADA",IF($E81="6. Perdida","PERDIDA",IF($I81="","SIN_ACCION",IF($I81&lt;TODAY(),"VENCIDA",IF($I81=TODAY(),"HOY",IF(AND($G81&lt;&gt;"",TODAY()-$G81&gt;5),"SIN_CONTACTO","OK")))))))</f>
        <v/>
      </c>
    </row>
    <row r="82" customFormat="false" ht="15" hidden="false" customHeight="false" outlineLevel="0" collapsed="false">
      <c r="A82" s="29"/>
      <c r="B82" s="29"/>
      <c r="C82" s="29"/>
      <c r="D82" s="29"/>
      <c r="E82" s="29"/>
      <c r="F82" s="30"/>
      <c r="G82" s="31"/>
      <c r="H82" s="32"/>
      <c r="I82" s="31"/>
      <c r="J82" s="31"/>
      <c r="K82" s="29"/>
      <c r="L82" s="32"/>
      <c r="M82" s="33" t="str">
        <f aca="true">IF($A82="","",IF(OR($E82="5. Ganada",$E82="6. Perdida"),"—",IF($G82="","",TODAY()-$G82)))</f>
        <v/>
      </c>
      <c r="N82" s="34" t="str">
        <f aca="false">IF($Q82="","",IF($Q82="GANADA","🏆 Ganada",IF($Q82="PERDIDA","✖ Perdida",IF($Q82="VENCIDA","🔴 Acción vencida",IF($Q82="HOY","🔵 Acción para HOY",IF($Q82="SIN_CONTACTO","🟠 +5 días sin contacto",IF($Q82="SIN_ACCION","🟡 Sin próxima acción","🟢 Al día")))))))</f>
        <v/>
      </c>
      <c r="O82" s="35" t="str">
        <f aca="false">IF($A82="","",IF(OR($E82="5. Ganada",$E82="6. Perdida"),"",IF(OR($F82="",$E82=""),"",$F82*VLOOKUP($E82,Listas!$A$2:$B$7,2,0))))</f>
        <v/>
      </c>
      <c r="P82" s="0" t="str">
        <f aca="false">IF(OR($A82="",$F82=""),"",IF(OR($E82="5. Ganada",$E82="6. Perdida"),"",$F82+ROW()/100000))</f>
        <v/>
      </c>
      <c r="Q82" s="0" t="str">
        <f aca="true">IF($A82="","",IF($E82="5. Ganada","GANADA",IF($E82="6. Perdida","PERDIDA",IF($I82="","SIN_ACCION",IF($I82&lt;TODAY(),"VENCIDA",IF($I82=TODAY(),"HOY",IF(AND($G82&lt;&gt;"",TODAY()-$G82&gt;5),"SIN_CONTACTO","OK")))))))</f>
        <v/>
      </c>
    </row>
    <row r="83" customFormat="false" ht="15" hidden="false" customHeight="false" outlineLevel="0" collapsed="false">
      <c r="A83" s="29"/>
      <c r="B83" s="29"/>
      <c r="C83" s="29"/>
      <c r="D83" s="29"/>
      <c r="E83" s="29"/>
      <c r="F83" s="30"/>
      <c r="G83" s="31"/>
      <c r="H83" s="32"/>
      <c r="I83" s="31"/>
      <c r="J83" s="31"/>
      <c r="K83" s="29"/>
      <c r="L83" s="32"/>
      <c r="M83" s="33" t="str">
        <f aca="true">IF($A83="","",IF(OR($E83="5. Ganada",$E83="6. Perdida"),"—",IF($G83="","",TODAY()-$G83)))</f>
        <v/>
      </c>
      <c r="N83" s="34" t="str">
        <f aca="false">IF($Q83="","",IF($Q83="GANADA","🏆 Ganada",IF($Q83="PERDIDA","✖ Perdida",IF($Q83="VENCIDA","🔴 Acción vencida",IF($Q83="HOY","🔵 Acción para HOY",IF($Q83="SIN_CONTACTO","🟠 +5 días sin contacto",IF($Q83="SIN_ACCION","🟡 Sin próxima acción","🟢 Al día")))))))</f>
        <v/>
      </c>
      <c r="O83" s="35" t="str">
        <f aca="false">IF($A83="","",IF(OR($E83="5. Ganada",$E83="6. Perdida"),"",IF(OR($F83="",$E83=""),"",$F83*VLOOKUP($E83,Listas!$A$2:$B$7,2,0))))</f>
        <v/>
      </c>
      <c r="P83" s="0" t="str">
        <f aca="false">IF(OR($A83="",$F83=""),"",IF(OR($E83="5. Ganada",$E83="6. Perdida"),"",$F83+ROW()/100000))</f>
        <v/>
      </c>
      <c r="Q83" s="0" t="str">
        <f aca="true">IF($A83="","",IF($E83="5. Ganada","GANADA",IF($E83="6. Perdida","PERDIDA",IF($I83="","SIN_ACCION",IF($I83&lt;TODAY(),"VENCIDA",IF($I83=TODAY(),"HOY",IF(AND($G83&lt;&gt;"",TODAY()-$G83&gt;5),"SIN_CONTACTO","OK")))))))</f>
        <v/>
      </c>
    </row>
    <row r="84" customFormat="false" ht="15" hidden="false" customHeight="false" outlineLevel="0" collapsed="false">
      <c r="A84" s="29"/>
      <c r="B84" s="29"/>
      <c r="C84" s="29"/>
      <c r="D84" s="29"/>
      <c r="E84" s="29"/>
      <c r="F84" s="30"/>
      <c r="G84" s="31"/>
      <c r="H84" s="32"/>
      <c r="I84" s="31"/>
      <c r="J84" s="31"/>
      <c r="K84" s="29"/>
      <c r="L84" s="32"/>
      <c r="M84" s="33" t="str">
        <f aca="true">IF($A84="","",IF(OR($E84="5. Ganada",$E84="6. Perdida"),"—",IF($G84="","",TODAY()-$G84)))</f>
        <v/>
      </c>
      <c r="N84" s="34" t="str">
        <f aca="false">IF($Q84="","",IF($Q84="GANADA","🏆 Ganada",IF($Q84="PERDIDA","✖ Perdida",IF($Q84="VENCIDA","🔴 Acción vencida",IF($Q84="HOY","🔵 Acción para HOY",IF($Q84="SIN_CONTACTO","🟠 +5 días sin contacto",IF($Q84="SIN_ACCION","🟡 Sin próxima acción","🟢 Al día")))))))</f>
        <v/>
      </c>
      <c r="O84" s="35" t="str">
        <f aca="false">IF($A84="","",IF(OR($E84="5. Ganada",$E84="6. Perdida"),"",IF(OR($F84="",$E84=""),"",$F84*VLOOKUP($E84,Listas!$A$2:$B$7,2,0))))</f>
        <v/>
      </c>
      <c r="P84" s="0" t="str">
        <f aca="false">IF(OR($A84="",$F84=""),"",IF(OR($E84="5. Ganada",$E84="6. Perdida"),"",$F84+ROW()/100000))</f>
        <v/>
      </c>
      <c r="Q84" s="0" t="str">
        <f aca="true">IF($A84="","",IF($E84="5. Ganada","GANADA",IF($E84="6. Perdida","PERDIDA",IF($I84="","SIN_ACCION",IF($I84&lt;TODAY(),"VENCIDA",IF($I84=TODAY(),"HOY",IF(AND($G84&lt;&gt;"",TODAY()-$G84&gt;5),"SIN_CONTACTO","OK")))))))</f>
        <v/>
      </c>
    </row>
    <row r="85" customFormat="false" ht="15" hidden="false" customHeight="false" outlineLevel="0" collapsed="false">
      <c r="A85" s="29"/>
      <c r="B85" s="29"/>
      <c r="C85" s="29"/>
      <c r="D85" s="29"/>
      <c r="E85" s="29"/>
      <c r="F85" s="30"/>
      <c r="G85" s="31"/>
      <c r="H85" s="32"/>
      <c r="I85" s="31"/>
      <c r="J85" s="31"/>
      <c r="K85" s="29"/>
      <c r="L85" s="32"/>
      <c r="M85" s="33" t="str">
        <f aca="true">IF($A85="","",IF(OR($E85="5. Ganada",$E85="6. Perdida"),"—",IF($G85="","",TODAY()-$G85)))</f>
        <v/>
      </c>
      <c r="N85" s="34" t="str">
        <f aca="false">IF($Q85="","",IF($Q85="GANADA","🏆 Ganada",IF($Q85="PERDIDA","✖ Perdida",IF($Q85="VENCIDA","🔴 Acción vencida",IF($Q85="HOY","🔵 Acción para HOY",IF($Q85="SIN_CONTACTO","🟠 +5 días sin contacto",IF($Q85="SIN_ACCION","🟡 Sin próxima acción","🟢 Al día")))))))</f>
        <v/>
      </c>
      <c r="O85" s="35" t="str">
        <f aca="false">IF($A85="","",IF(OR($E85="5. Ganada",$E85="6. Perdida"),"",IF(OR($F85="",$E85=""),"",$F85*VLOOKUP($E85,Listas!$A$2:$B$7,2,0))))</f>
        <v/>
      </c>
      <c r="P85" s="0" t="str">
        <f aca="false">IF(OR($A85="",$F85=""),"",IF(OR($E85="5. Ganada",$E85="6. Perdida"),"",$F85+ROW()/100000))</f>
        <v/>
      </c>
      <c r="Q85" s="0" t="str">
        <f aca="true">IF($A85="","",IF($E85="5. Ganada","GANADA",IF($E85="6. Perdida","PERDIDA",IF($I85="","SIN_ACCION",IF($I85&lt;TODAY(),"VENCIDA",IF($I85=TODAY(),"HOY",IF(AND($G85&lt;&gt;"",TODAY()-$G85&gt;5),"SIN_CONTACTO","OK")))))))</f>
        <v/>
      </c>
    </row>
    <row r="86" customFormat="false" ht="15" hidden="false" customHeight="false" outlineLevel="0" collapsed="false">
      <c r="A86" s="29"/>
      <c r="B86" s="29"/>
      <c r="C86" s="29"/>
      <c r="D86" s="29"/>
      <c r="E86" s="29"/>
      <c r="F86" s="30"/>
      <c r="G86" s="31"/>
      <c r="H86" s="32"/>
      <c r="I86" s="31"/>
      <c r="J86" s="31"/>
      <c r="K86" s="29"/>
      <c r="L86" s="32"/>
      <c r="M86" s="33" t="str">
        <f aca="true">IF($A86="","",IF(OR($E86="5. Ganada",$E86="6. Perdida"),"—",IF($G86="","",TODAY()-$G86)))</f>
        <v/>
      </c>
      <c r="N86" s="34" t="str">
        <f aca="false">IF($Q86="","",IF($Q86="GANADA","🏆 Ganada",IF($Q86="PERDIDA","✖ Perdida",IF($Q86="VENCIDA","🔴 Acción vencida",IF($Q86="HOY","🔵 Acción para HOY",IF($Q86="SIN_CONTACTO","🟠 +5 días sin contacto",IF($Q86="SIN_ACCION","🟡 Sin próxima acción","🟢 Al día")))))))</f>
        <v/>
      </c>
      <c r="O86" s="35" t="str">
        <f aca="false">IF($A86="","",IF(OR($E86="5. Ganada",$E86="6. Perdida"),"",IF(OR($F86="",$E86=""),"",$F86*VLOOKUP($E86,Listas!$A$2:$B$7,2,0))))</f>
        <v/>
      </c>
      <c r="P86" s="0" t="str">
        <f aca="false">IF(OR($A86="",$F86=""),"",IF(OR($E86="5. Ganada",$E86="6. Perdida"),"",$F86+ROW()/100000))</f>
        <v/>
      </c>
      <c r="Q86" s="0" t="str">
        <f aca="true">IF($A86="","",IF($E86="5. Ganada","GANADA",IF($E86="6. Perdida","PERDIDA",IF($I86="","SIN_ACCION",IF($I86&lt;TODAY(),"VENCIDA",IF($I86=TODAY(),"HOY",IF(AND($G86&lt;&gt;"",TODAY()-$G86&gt;5),"SIN_CONTACTO","OK")))))))</f>
        <v/>
      </c>
    </row>
    <row r="87" customFormat="false" ht="15" hidden="false" customHeight="false" outlineLevel="0" collapsed="false">
      <c r="A87" s="29"/>
      <c r="B87" s="29"/>
      <c r="C87" s="29"/>
      <c r="D87" s="29"/>
      <c r="E87" s="29"/>
      <c r="F87" s="30"/>
      <c r="G87" s="31"/>
      <c r="H87" s="32"/>
      <c r="I87" s="31"/>
      <c r="J87" s="31"/>
      <c r="K87" s="29"/>
      <c r="L87" s="32"/>
      <c r="M87" s="33" t="str">
        <f aca="true">IF($A87="","",IF(OR($E87="5. Ganada",$E87="6. Perdida"),"—",IF($G87="","",TODAY()-$G87)))</f>
        <v/>
      </c>
      <c r="N87" s="34" t="str">
        <f aca="false">IF($Q87="","",IF($Q87="GANADA","🏆 Ganada",IF($Q87="PERDIDA","✖ Perdida",IF($Q87="VENCIDA","🔴 Acción vencida",IF($Q87="HOY","🔵 Acción para HOY",IF($Q87="SIN_CONTACTO","🟠 +5 días sin contacto",IF($Q87="SIN_ACCION","🟡 Sin próxima acción","🟢 Al día")))))))</f>
        <v/>
      </c>
      <c r="O87" s="35" t="str">
        <f aca="false">IF($A87="","",IF(OR($E87="5. Ganada",$E87="6. Perdida"),"",IF(OR($F87="",$E87=""),"",$F87*VLOOKUP($E87,Listas!$A$2:$B$7,2,0))))</f>
        <v/>
      </c>
      <c r="P87" s="0" t="str">
        <f aca="false">IF(OR($A87="",$F87=""),"",IF(OR($E87="5. Ganada",$E87="6. Perdida"),"",$F87+ROW()/100000))</f>
        <v/>
      </c>
      <c r="Q87" s="0" t="str">
        <f aca="true">IF($A87="","",IF($E87="5. Ganada","GANADA",IF($E87="6. Perdida","PERDIDA",IF($I87="","SIN_ACCION",IF($I87&lt;TODAY(),"VENCIDA",IF($I87=TODAY(),"HOY",IF(AND($G87&lt;&gt;"",TODAY()-$G87&gt;5),"SIN_CONTACTO","OK")))))))</f>
        <v/>
      </c>
    </row>
    <row r="88" customFormat="false" ht="15" hidden="false" customHeight="false" outlineLevel="0" collapsed="false">
      <c r="A88" s="29"/>
      <c r="B88" s="29"/>
      <c r="C88" s="29"/>
      <c r="D88" s="29"/>
      <c r="E88" s="29"/>
      <c r="F88" s="30"/>
      <c r="G88" s="31"/>
      <c r="H88" s="32"/>
      <c r="I88" s="31"/>
      <c r="J88" s="31"/>
      <c r="K88" s="29"/>
      <c r="L88" s="32"/>
      <c r="M88" s="33" t="str">
        <f aca="true">IF($A88="","",IF(OR($E88="5. Ganada",$E88="6. Perdida"),"—",IF($G88="","",TODAY()-$G88)))</f>
        <v/>
      </c>
      <c r="N88" s="34" t="str">
        <f aca="false">IF($Q88="","",IF($Q88="GANADA","🏆 Ganada",IF($Q88="PERDIDA","✖ Perdida",IF($Q88="VENCIDA","🔴 Acción vencida",IF($Q88="HOY","🔵 Acción para HOY",IF($Q88="SIN_CONTACTO","🟠 +5 días sin contacto",IF($Q88="SIN_ACCION","🟡 Sin próxima acción","🟢 Al día")))))))</f>
        <v/>
      </c>
      <c r="O88" s="35" t="str">
        <f aca="false">IF($A88="","",IF(OR($E88="5. Ganada",$E88="6. Perdida"),"",IF(OR($F88="",$E88=""),"",$F88*VLOOKUP($E88,Listas!$A$2:$B$7,2,0))))</f>
        <v/>
      </c>
      <c r="P88" s="0" t="str">
        <f aca="false">IF(OR($A88="",$F88=""),"",IF(OR($E88="5. Ganada",$E88="6. Perdida"),"",$F88+ROW()/100000))</f>
        <v/>
      </c>
      <c r="Q88" s="0" t="str">
        <f aca="true">IF($A88="","",IF($E88="5. Ganada","GANADA",IF($E88="6. Perdida","PERDIDA",IF($I88="","SIN_ACCION",IF($I88&lt;TODAY(),"VENCIDA",IF($I88=TODAY(),"HOY",IF(AND($G88&lt;&gt;"",TODAY()-$G88&gt;5),"SIN_CONTACTO","OK")))))))</f>
        <v/>
      </c>
    </row>
    <row r="89" customFormat="false" ht="15" hidden="false" customHeight="false" outlineLevel="0" collapsed="false">
      <c r="A89" s="29"/>
      <c r="B89" s="29"/>
      <c r="C89" s="29"/>
      <c r="D89" s="29"/>
      <c r="E89" s="29"/>
      <c r="F89" s="30"/>
      <c r="G89" s="31"/>
      <c r="H89" s="32"/>
      <c r="I89" s="31"/>
      <c r="J89" s="31"/>
      <c r="K89" s="29"/>
      <c r="L89" s="32"/>
      <c r="M89" s="33" t="str">
        <f aca="true">IF($A89="","",IF(OR($E89="5. Ganada",$E89="6. Perdida"),"—",IF($G89="","",TODAY()-$G89)))</f>
        <v/>
      </c>
      <c r="N89" s="34" t="str">
        <f aca="false">IF($Q89="","",IF($Q89="GANADA","🏆 Ganada",IF($Q89="PERDIDA","✖ Perdida",IF($Q89="VENCIDA","🔴 Acción vencida",IF($Q89="HOY","🔵 Acción para HOY",IF($Q89="SIN_CONTACTO","🟠 +5 días sin contacto",IF($Q89="SIN_ACCION","🟡 Sin próxima acción","🟢 Al día")))))))</f>
        <v/>
      </c>
      <c r="O89" s="35" t="str">
        <f aca="false">IF($A89="","",IF(OR($E89="5. Ganada",$E89="6. Perdida"),"",IF(OR($F89="",$E89=""),"",$F89*VLOOKUP($E89,Listas!$A$2:$B$7,2,0))))</f>
        <v/>
      </c>
      <c r="P89" s="0" t="str">
        <f aca="false">IF(OR($A89="",$F89=""),"",IF(OR($E89="5. Ganada",$E89="6. Perdida"),"",$F89+ROW()/100000))</f>
        <v/>
      </c>
      <c r="Q89" s="0" t="str">
        <f aca="true">IF($A89="","",IF($E89="5. Ganada","GANADA",IF($E89="6. Perdida","PERDIDA",IF($I89="","SIN_ACCION",IF($I89&lt;TODAY(),"VENCIDA",IF($I89=TODAY(),"HOY",IF(AND($G89&lt;&gt;"",TODAY()-$G89&gt;5),"SIN_CONTACTO","OK")))))))</f>
        <v/>
      </c>
    </row>
    <row r="90" customFormat="false" ht="15" hidden="false" customHeight="false" outlineLevel="0" collapsed="false">
      <c r="A90" s="29"/>
      <c r="B90" s="29"/>
      <c r="C90" s="29"/>
      <c r="D90" s="29"/>
      <c r="E90" s="29"/>
      <c r="F90" s="30"/>
      <c r="G90" s="31"/>
      <c r="H90" s="32"/>
      <c r="I90" s="31"/>
      <c r="J90" s="31"/>
      <c r="K90" s="29"/>
      <c r="L90" s="32"/>
      <c r="M90" s="33" t="str">
        <f aca="true">IF($A90="","",IF(OR($E90="5. Ganada",$E90="6. Perdida"),"—",IF($G90="","",TODAY()-$G90)))</f>
        <v/>
      </c>
      <c r="N90" s="34" t="str">
        <f aca="false">IF($Q90="","",IF($Q90="GANADA","🏆 Ganada",IF($Q90="PERDIDA","✖ Perdida",IF($Q90="VENCIDA","🔴 Acción vencida",IF($Q90="HOY","🔵 Acción para HOY",IF($Q90="SIN_CONTACTO","🟠 +5 días sin contacto",IF($Q90="SIN_ACCION","🟡 Sin próxima acción","🟢 Al día")))))))</f>
        <v/>
      </c>
      <c r="O90" s="35" t="str">
        <f aca="false">IF($A90="","",IF(OR($E90="5. Ganada",$E90="6. Perdida"),"",IF(OR($F90="",$E90=""),"",$F90*VLOOKUP($E90,Listas!$A$2:$B$7,2,0))))</f>
        <v/>
      </c>
      <c r="P90" s="0" t="str">
        <f aca="false">IF(OR($A90="",$F90=""),"",IF(OR($E90="5. Ganada",$E90="6. Perdida"),"",$F90+ROW()/100000))</f>
        <v/>
      </c>
      <c r="Q90" s="0" t="str">
        <f aca="true">IF($A90="","",IF($E90="5. Ganada","GANADA",IF($E90="6. Perdida","PERDIDA",IF($I90="","SIN_ACCION",IF($I90&lt;TODAY(),"VENCIDA",IF($I90=TODAY(),"HOY",IF(AND($G90&lt;&gt;"",TODAY()-$G90&gt;5),"SIN_CONTACTO","OK")))))))</f>
        <v/>
      </c>
    </row>
    <row r="91" customFormat="false" ht="15" hidden="false" customHeight="false" outlineLevel="0" collapsed="false">
      <c r="A91" s="29"/>
      <c r="B91" s="29"/>
      <c r="C91" s="29"/>
      <c r="D91" s="29"/>
      <c r="E91" s="29"/>
      <c r="F91" s="30"/>
      <c r="G91" s="31"/>
      <c r="H91" s="32"/>
      <c r="I91" s="31"/>
      <c r="J91" s="31"/>
      <c r="K91" s="29"/>
      <c r="L91" s="32"/>
      <c r="M91" s="33" t="str">
        <f aca="true">IF($A91="","",IF(OR($E91="5. Ganada",$E91="6. Perdida"),"—",IF($G91="","",TODAY()-$G91)))</f>
        <v/>
      </c>
      <c r="N91" s="34" t="str">
        <f aca="false">IF($Q91="","",IF($Q91="GANADA","🏆 Ganada",IF($Q91="PERDIDA","✖ Perdida",IF($Q91="VENCIDA","🔴 Acción vencida",IF($Q91="HOY","🔵 Acción para HOY",IF($Q91="SIN_CONTACTO","🟠 +5 días sin contacto",IF($Q91="SIN_ACCION","🟡 Sin próxima acción","🟢 Al día")))))))</f>
        <v/>
      </c>
      <c r="O91" s="35" t="str">
        <f aca="false">IF($A91="","",IF(OR($E91="5. Ganada",$E91="6. Perdida"),"",IF(OR($F91="",$E91=""),"",$F91*VLOOKUP($E91,Listas!$A$2:$B$7,2,0))))</f>
        <v/>
      </c>
      <c r="P91" s="0" t="str">
        <f aca="false">IF(OR($A91="",$F91=""),"",IF(OR($E91="5. Ganada",$E91="6. Perdida"),"",$F91+ROW()/100000))</f>
        <v/>
      </c>
      <c r="Q91" s="0" t="str">
        <f aca="true">IF($A91="","",IF($E91="5. Ganada","GANADA",IF($E91="6. Perdida","PERDIDA",IF($I91="","SIN_ACCION",IF($I91&lt;TODAY(),"VENCIDA",IF($I91=TODAY(),"HOY",IF(AND($G91&lt;&gt;"",TODAY()-$G91&gt;5),"SIN_CONTACTO","OK")))))))</f>
        <v/>
      </c>
    </row>
    <row r="92" customFormat="false" ht="15" hidden="false" customHeight="false" outlineLevel="0" collapsed="false">
      <c r="A92" s="29"/>
      <c r="B92" s="29"/>
      <c r="C92" s="29"/>
      <c r="D92" s="29"/>
      <c r="E92" s="29"/>
      <c r="F92" s="30"/>
      <c r="G92" s="31"/>
      <c r="H92" s="32"/>
      <c r="I92" s="31"/>
      <c r="J92" s="31"/>
      <c r="K92" s="29"/>
      <c r="L92" s="32"/>
      <c r="M92" s="33" t="str">
        <f aca="true">IF($A92="","",IF(OR($E92="5. Ganada",$E92="6. Perdida"),"—",IF($G92="","",TODAY()-$G92)))</f>
        <v/>
      </c>
      <c r="N92" s="34" t="str">
        <f aca="false">IF($Q92="","",IF($Q92="GANADA","🏆 Ganada",IF($Q92="PERDIDA","✖ Perdida",IF($Q92="VENCIDA","🔴 Acción vencida",IF($Q92="HOY","🔵 Acción para HOY",IF($Q92="SIN_CONTACTO","🟠 +5 días sin contacto",IF($Q92="SIN_ACCION","🟡 Sin próxima acción","🟢 Al día")))))))</f>
        <v/>
      </c>
      <c r="O92" s="35" t="str">
        <f aca="false">IF($A92="","",IF(OR($E92="5. Ganada",$E92="6. Perdida"),"",IF(OR($F92="",$E92=""),"",$F92*VLOOKUP($E92,Listas!$A$2:$B$7,2,0))))</f>
        <v/>
      </c>
      <c r="P92" s="0" t="str">
        <f aca="false">IF(OR($A92="",$F92=""),"",IF(OR($E92="5. Ganada",$E92="6. Perdida"),"",$F92+ROW()/100000))</f>
        <v/>
      </c>
      <c r="Q92" s="0" t="str">
        <f aca="true">IF($A92="","",IF($E92="5. Ganada","GANADA",IF($E92="6. Perdida","PERDIDA",IF($I92="","SIN_ACCION",IF($I92&lt;TODAY(),"VENCIDA",IF($I92=TODAY(),"HOY",IF(AND($G92&lt;&gt;"",TODAY()-$G92&gt;5),"SIN_CONTACTO","OK")))))))</f>
        <v/>
      </c>
    </row>
    <row r="93" customFormat="false" ht="15" hidden="false" customHeight="false" outlineLevel="0" collapsed="false">
      <c r="A93" s="29"/>
      <c r="B93" s="29"/>
      <c r="C93" s="29"/>
      <c r="D93" s="29"/>
      <c r="E93" s="29"/>
      <c r="F93" s="30"/>
      <c r="G93" s="31"/>
      <c r="H93" s="32"/>
      <c r="I93" s="31"/>
      <c r="J93" s="31"/>
      <c r="K93" s="29"/>
      <c r="L93" s="32"/>
      <c r="M93" s="33" t="str">
        <f aca="true">IF($A93="","",IF(OR($E93="5. Ganada",$E93="6. Perdida"),"—",IF($G93="","",TODAY()-$G93)))</f>
        <v/>
      </c>
      <c r="N93" s="34" t="str">
        <f aca="false">IF($Q93="","",IF($Q93="GANADA","🏆 Ganada",IF($Q93="PERDIDA","✖ Perdida",IF($Q93="VENCIDA","🔴 Acción vencida",IF($Q93="HOY","🔵 Acción para HOY",IF($Q93="SIN_CONTACTO","🟠 +5 días sin contacto",IF($Q93="SIN_ACCION","🟡 Sin próxima acción","🟢 Al día")))))))</f>
        <v/>
      </c>
      <c r="O93" s="35" t="str">
        <f aca="false">IF($A93="","",IF(OR($E93="5. Ganada",$E93="6. Perdida"),"",IF(OR($F93="",$E93=""),"",$F93*VLOOKUP($E93,Listas!$A$2:$B$7,2,0))))</f>
        <v/>
      </c>
      <c r="P93" s="0" t="str">
        <f aca="false">IF(OR($A93="",$F93=""),"",IF(OR($E93="5. Ganada",$E93="6. Perdida"),"",$F93+ROW()/100000))</f>
        <v/>
      </c>
      <c r="Q93" s="0" t="str">
        <f aca="true">IF($A93="","",IF($E93="5. Ganada","GANADA",IF($E93="6. Perdida","PERDIDA",IF($I93="","SIN_ACCION",IF($I93&lt;TODAY(),"VENCIDA",IF($I93=TODAY(),"HOY",IF(AND($G93&lt;&gt;"",TODAY()-$G93&gt;5),"SIN_CONTACTO","OK")))))))</f>
        <v/>
      </c>
    </row>
    <row r="94" customFormat="false" ht="15" hidden="false" customHeight="false" outlineLevel="0" collapsed="false">
      <c r="A94" s="29"/>
      <c r="B94" s="29"/>
      <c r="C94" s="29"/>
      <c r="D94" s="29"/>
      <c r="E94" s="29"/>
      <c r="F94" s="30"/>
      <c r="G94" s="31"/>
      <c r="H94" s="32"/>
      <c r="I94" s="31"/>
      <c r="J94" s="31"/>
      <c r="K94" s="29"/>
      <c r="L94" s="32"/>
      <c r="M94" s="33" t="str">
        <f aca="true">IF($A94="","",IF(OR($E94="5. Ganada",$E94="6. Perdida"),"—",IF($G94="","",TODAY()-$G94)))</f>
        <v/>
      </c>
      <c r="N94" s="34" t="str">
        <f aca="false">IF($Q94="","",IF($Q94="GANADA","🏆 Ganada",IF($Q94="PERDIDA","✖ Perdida",IF($Q94="VENCIDA","🔴 Acción vencida",IF($Q94="HOY","🔵 Acción para HOY",IF($Q94="SIN_CONTACTO","🟠 +5 días sin contacto",IF($Q94="SIN_ACCION","🟡 Sin próxima acción","🟢 Al día")))))))</f>
        <v/>
      </c>
      <c r="O94" s="35" t="str">
        <f aca="false">IF($A94="","",IF(OR($E94="5. Ganada",$E94="6. Perdida"),"",IF(OR($F94="",$E94=""),"",$F94*VLOOKUP($E94,Listas!$A$2:$B$7,2,0))))</f>
        <v/>
      </c>
      <c r="P94" s="0" t="str">
        <f aca="false">IF(OR($A94="",$F94=""),"",IF(OR($E94="5. Ganada",$E94="6. Perdida"),"",$F94+ROW()/100000))</f>
        <v/>
      </c>
      <c r="Q94" s="0" t="str">
        <f aca="true">IF($A94="","",IF($E94="5. Ganada","GANADA",IF($E94="6. Perdida","PERDIDA",IF($I94="","SIN_ACCION",IF($I94&lt;TODAY(),"VENCIDA",IF($I94=TODAY(),"HOY",IF(AND($G94&lt;&gt;"",TODAY()-$G94&gt;5),"SIN_CONTACTO","OK")))))))</f>
        <v/>
      </c>
    </row>
    <row r="95" customFormat="false" ht="15" hidden="false" customHeight="false" outlineLevel="0" collapsed="false">
      <c r="A95" s="29"/>
      <c r="B95" s="29"/>
      <c r="C95" s="29"/>
      <c r="D95" s="29"/>
      <c r="E95" s="29"/>
      <c r="F95" s="30"/>
      <c r="G95" s="31"/>
      <c r="H95" s="32"/>
      <c r="I95" s="31"/>
      <c r="J95" s="31"/>
      <c r="K95" s="29"/>
      <c r="L95" s="32"/>
      <c r="M95" s="33" t="str">
        <f aca="true">IF($A95="","",IF(OR($E95="5. Ganada",$E95="6. Perdida"),"—",IF($G95="","",TODAY()-$G95)))</f>
        <v/>
      </c>
      <c r="N95" s="34" t="str">
        <f aca="false">IF($Q95="","",IF($Q95="GANADA","🏆 Ganada",IF($Q95="PERDIDA","✖ Perdida",IF($Q95="VENCIDA","🔴 Acción vencida",IF($Q95="HOY","🔵 Acción para HOY",IF($Q95="SIN_CONTACTO","🟠 +5 días sin contacto",IF($Q95="SIN_ACCION","🟡 Sin próxima acción","🟢 Al día")))))))</f>
        <v/>
      </c>
      <c r="O95" s="35" t="str">
        <f aca="false">IF($A95="","",IF(OR($E95="5. Ganada",$E95="6. Perdida"),"",IF(OR($F95="",$E95=""),"",$F95*VLOOKUP($E95,Listas!$A$2:$B$7,2,0))))</f>
        <v/>
      </c>
      <c r="P95" s="0" t="str">
        <f aca="false">IF(OR($A95="",$F95=""),"",IF(OR($E95="5. Ganada",$E95="6. Perdida"),"",$F95+ROW()/100000))</f>
        <v/>
      </c>
      <c r="Q95" s="0" t="str">
        <f aca="true">IF($A95="","",IF($E95="5. Ganada","GANADA",IF($E95="6. Perdida","PERDIDA",IF($I95="","SIN_ACCION",IF($I95&lt;TODAY(),"VENCIDA",IF($I95=TODAY(),"HOY",IF(AND($G95&lt;&gt;"",TODAY()-$G95&gt;5),"SIN_CONTACTO","OK")))))))</f>
        <v/>
      </c>
    </row>
    <row r="96" customFormat="false" ht="15" hidden="false" customHeight="false" outlineLevel="0" collapsed="false">
      <c r="A96" s="29"/>
      <c r="B96" s="29"/>
      <c r="C96" s="29"/>
      <c r="D96" s="29"/>
      <c r="E96" s="29"/>
      <c r="F96" s="30"/>
      <c r="G96" s="31"/>
      <c r="H96" s="32"/>
      <c r="I96" s="31"/>
      <c r="J96" s="31"/>
      <c r="K96" s="29"/>
      <c r="L96" s="32"/>
      <c r="M96" s="33" t="str">
        <f aca="true">IF($A96="","",IF(OR($E96="5. Ganada",$E96="6. Perdida"),"—",IF($G96="","",TODAY()-$G96)))</f>
        <v/>
      </c>
      <c r="N96" s="34" t="str">
        <f aca="false">IF($Q96="","",IF($Q96="GANADA","🏆 Ganada",IF($Q96="PERDIDA","✖ Perdida",IF($Q96="VENCIDA","🔴 Acción vencida",IF($Q96="HOY","🔵 Acción para HOY",IF($Q96="SIN_CONTACTO","🟠 +5 días sin contacto",IF($Q96="SIN_ACCION","🟡 Sin próxima acción","🟢 Al día")))))))</f>
        <v/>
      </c>
      <c r="O96" s="35" t="str">
        <f aca="false">IF($A96="","",IF(OR($E96="5. Ganada",$E96="6. Perdida"),"",IF(OR($F96="",$E96=""),"",$F96*VLOOKUP($E96,Listas!$A$2:$B$7,2,0))))</f>
        <v/>
      </c>
      <c r="P96" s="0" t="str">
        <f aca="false">IF(OR($A96="",$F96=""),"",IF(OR($E96="5. Ganada",$E96="6. Perdida"),"",$F96+ROW()/100000))</f>
        <v/>
      </c>
      <c r="Q96" s="0" t="str">
        <f aca="true">IF($A96="","",IF($E96="5. Ganada","GANADA",IF($E96="6. Perdida","PERDIDA",IF($I96="","SIN_ACCION",IF($I96&lt;TODAY(),"VENCIDA",IF($I96=TODAY(),"HOY",IF(AND($G96&lt;&gt;"",TODAY()-$G96&gt;5),"SIN_CONTACTO","OK")))))))</f>
        <v/>
      </c>
    </row>
    <row r="97" customFormat="false" ht="15" hidden="false" customHeight="false" outlineLevel="0" collapsed="false">
      <c r="A97" s="29"/>
      <c r="B97" s="29"/>
      <c r="C97" s="29"/>
      <c r="D97" s="29"/>
      <c r="E97" s="29"/>
      <c r="F97" s="30"/>
      <c r="G97" s="31"/>
      <c r="H97" s="32"/>
      <c r="I97" s="31"/>
      <c r="J97" s="31"/>
      <c r="K97" s="29"/>
      <c r="L97" s="32"/>
      <c r="M97" s="33" t="str">
        <f aca="true">IF($A97="","",IF(OR($E97="5. Ganada",$E97="6. Perdida"),"—",IF($G97="","",TODAY()-$G97)))</f>
        <v/>
      </c>
      <c r="N97" s="34" t="str">
        <f aca="false">IF($Q97="","",IF($Q97="GANADA","🏆 Ganada",IF($Q97="PERDIDA","✖ Perdida",IF($Q97="VENCIDA","🔴 Acción vencida",IF($Q97="HOY","🔵 Acción para HOY",IF($Q97="SIN_CONTACTO","🟠 +5 días sin contacto",IF($Q97="SIN_ACCION","🟡 Sin próxima acción","🟢 Al día")))))))</f>
        <v/>
      </c>
      <c r="O97" s="35" t="str">
        <f aca="false">IF($A97="","",IF(OR($E97="5. Ganada",$E97="6. Perdida"),"",IF(OR($F97="",$E97=""),"",$F97*VLOOKUP($E97,Listas!$A$2:$B$7,2,0))))</f>
        <v/>
      </c>
      <c r="P97" s="0" t="str">
        <f aca="false">IF(OR($A97="",$F97=""),"",IF(OR($E97="5. Ganada",$E97="6. Perdida"),"",$F97+ROW()/100000))</f>
        <v/>
      </c>
      <c r="Q97" s="0" t="str">
        <f aca="true">IF($A97="","",IF($E97="5. Ganada","GANADA",IF($E97="6. Perdida","PERDIDA",IF($I97="","SIN_ACCION",IF($I97&lt;TODAY(),"VENCIDA",IF($I97=TODAY(),"HOY",IF(AND($G97&lt;&gt;"",TODAY()-$G97&gt;5),"SIN_CONTACTO","OK")))))))</f>
        <v/>
      </c>
    </row>
    <row r="98" customFormat="false" ht="15" hidden="false" customHeight="false" outlineLevel="0" collapsed="false">
      <c r="A98" s="29"/>
      <c r="B98" s="29"/>
      <c r="C98" s="29"/>
      <c r="D98" s="29"/>
      <c r="E98" s="29"/>
      <c r="F98" s="30"/>
      <c r="G98" s="31"/>
      <c r="H98" s="32"/>
      <c r="I98" s="31"/>
      <c r="J98" s="31"/>
      <c r="K98" s="29"/>
      <c r="L98" s="32"/>
      <c r="M98" s="33" t="str">
        <f aca="true">IF($A98="","",IF(OR($E98="5. Ganada",$E98="6. Perdida"),"—",IF($G98="","",TODAY()-$G98)))</f>
        <v/>
      </c>
      <c r="N98" s="34" t="str">
        <f aca="false">IF($Q98="","",IF($Q98="GANADA","🏆 Ganada",IF($Q98="PERDIDA","✖ Perdida",IF($Q98="VENCIDA","🔴 Acción vencida",IF($Q98="HOY","🔵 Acción para HOY",IF($Q98="SIN_CONTACTO","🟠 +5 días sin contacto",IF($Q98="SIN_ACCION","🟡 Sin próxima acción","🟢 Al día")))))))</f>
        <v/>
      </c>
      <c r="O98" s="35" t="str">
        <f aca="false">IF($A98="","",IF(OR($E98="5. Ganada",$E98="6. Perdida"),"",IF(OR($F98="",$E98=""),"",$F98*VLOOKUP($E98,Listas!$A$2:$B$7,2,0))))</f>
        <v/>
      </c>
      <c r="P98" s="0" t="str">
        <f aca="false">IF(OR($A98="",$F98=""),"",IF(OR($E98="5. Ganada",$E98="6. Perdida"),"",$F98+ROW()/100000))</f>
        <v/>
      </c>
      <c r="Q98" s="0" t="str">
        <f aca="true">IF($A98="","",IF($E98="5. Ganada","GANADA",IF($E98="6. Perdida","PERDIDA",IF($I98="","SIN_ACCION",IF($I98&lt;TODAY(),"VENCIDA",IF($I98=TODAY(),"HOY",IF(AND($G98&lt;&gt;"",TODAY()-$G98&gt;5),"SIN_CONTACTO","OK")))))))</f>
        <v/>
      </c>
    </row>
    <row r="99" customFormat="false" ht="15" hidden="false" customHeight="false" outlineLevel="0" collapsed="false">
      <c r="A99" s="29"/>
      <c r="B99" s="29"/>
      <c r="C99" s="29"/>
      <c r="D99" s="29"/>
      <c r="E99" s="29"/>
      <c r="F99" s="30"/>
      <c r="G99" s="31"/>
      <c r="H99" s="32"/>
      <c r="I99" s="31"/>
      <c r="J99" s="31"/>
      <c r="K99" s="29"/>
      <c r="L99" s="32"/>
      <c r="M99" s="33" t="str">
        <f aca="true">IF($A99="","",IF(OR($E99="5. Ganada",$E99="6. Perdida"),"—",IF($G99="","",TODAY()-$G99)))</f>
        <v/>
      </c>
      <c r="N99" s="34" t="str">
        <f aca="false">IF($Q99="","",IF($Q99="GANADA","🏆 Ganada",IF($Q99="PERDIDA","✖ Perdida",IF($Q99="VENCIDA","🔴 Acción vencida",IF($Q99="HOY","🔵 Acción para HOY",IF($Q99="SIN_CONTACTO","🟠 +5 días sin contacto",IF($Q99="SIN_ACCION","🟡 Sin próxima acción","🟢 Al día")))))))</f>
        <v/>
      </c>
      <c r="O99" s="35" t="str">
        <f aca="false">IF($A99="","",IF(OR($E99="5. Ganada",$E99="6. Perdida"),"",IF(OR($F99="",$E99=""),"",$F99*VLOOKUP($E99,Listas!$A$2:$B$7,2,0))))</f>
        <v/>
      </c>
      <c r="P99" s="0" t="str">
        <f aca="false">IF(OR($A99="",$F99=""),"",IF(OR($E99="5. Ganada",$E99="6. Perdida"),"",$F99+ROW()/100000))</f>
        <v/>
      </c>
      <c r="Q99" s="0" t="str">
        <f aca="true">IF($A99="","",IF($E99="5. Ganada","GANADA",IF($E99="6. Perdida","PERDIDA",IF($I99="","SIN_ACCION",IF($I99&lt;TODAY(),"VENCIDA",IF($I99=TODAY(),"HOY",IF(AND($G99&lt;&gt;"",TODAY()-$G99&gt;5),"SIN_CONTACTO","OK")))))))</f>
        <v/>
      </c>
    </row>
    <row r="100" customFormat="false" ht="15" hidden="false" customHeight="false" outlineLevel="0" collapsed="false">
      <c r="A100" s="29"/>
      <c r="B100" s="29"/>
      <c r="C100" s="29"/>
      <c r="D100" s="29"/>
      <c r="E100" s="29"/>
      <c r="F100" s="30"/>
      <c r="G100" s="31"/>
      <c r="H100" s="32"/>
      <c r="I100" s="31"/>
      <c r="J100" s="31"/>
      <c r="K100" s="29"/>
      <c r="L100" s="32"/>
      <c r="M100" s="33" t="str">
        <f aca="true">IF($A100="","",IF(OR($E100="5. Ganada",$E100="6. Perdida"),"—",IF($G100="","",TODAY()-$G100)))</f>
        <v/>
      </c>
      <c r="N100" s="34" t="str">
        <f aca="false">IF($Q100="","",IF($Q100="GANADA","🏆 Ganada",IF($Q100="PERDIDA","✖ Perdida",IF($Q100="VENCIDA","🔴 Acción vencida",IF($Q100="HOY","🔵 Acción para HOY",IF($Q100="SIN_CONTACTO","🟠 +5 días sin contacto",IF($Q100="SIN_ACCION","🟡 Sin próxima acción","🟢 Al día")))))))</f>
        <v/>
      </c>
      <c r="O100" s="35" t="str">
        <f aca="false">IF($A100="","",IF(OR($E100="5. Ganada",$E100="6. Perdida"),"",IF(OR($F100="",$E100=""),"",$F100*VLOOKUP($E100,Listas!$A$2:$B$7,2,0))))</f>
        <v/>
      </c>
      <c r="P100" s="0" t="str">
        <f aca="false">IF(OR($A100="",$F100=""),"",IF(OR($E100="5. Ganada",$E100="6. Perdida"),"",$F100+ROW()/100000))</f>
        <v/>
      </c>
      <c r="Q100" s="0" t="str">
        <f aca="true">IF($A100="","",IF($E100="5. Ganada","GANADA",IF($E100="6. Perdida","PERDIDA",IF($I100="","SIN_ACCION",IF($I100&lt;TODAY(),"VENCIDA",IF($I100=TODAY(),"HOY",IF(AND($G100&lt;&gt;"",TODAY()-$G100&gt;5),"SIN_CONTACTO","OK")))))))</f>
        <v/>
      </c>
    </row>
    <row r="101" customFormat="false" ht="15" hidden="false" customHeight="false" outlineLevel="0" collapsed="false">
      <c r="A101" s="29"/>
      <c r="B101" s="29"/>
      <c r="C101" s="29"/>
      <c r="D101" s="29"/>
      <c r="E101" s="29"/>
      <c r="F101" s="30"/>
      <c r="G101" s="31"/>
      <c r="H101" s="32"/>
      <c r="I101" s="31"/>
      <c r="J101" s="31"/>
      <c r="K101" s="29"/>
      <c r="L101" s="32"/>
      <c r="M101" s="33" t="str">
        <f aca="true">IF($A101="","",IF(OR($E101="5. Ganada",$E101="6. Perdida"),"—",IF($G101="","",TODAY()-$G101)))</f>
        <v/>
      </c>
      <c r="N101" s="34" t="str">
        <f aca="false">IF($Q101="","",IF($Q101="GANADA","🏆 Ganada",IF($Q101="PERDIDA","✖ Perdida",IF($Q101="VENCIDA","🔴 Acción vencida",IF($Q101="HOY","🔵 Acción para HOY",IF($Q101="SIN_CONTACTO","🟠 +5 días sin contacto",IF($Q101="SIN_ACCION","🟡 Sin próxima acción","🟢 Al día")))))))</f>
        <v/>
      </c>
      <c r="O101" s="35" t="str">
        <f aca="false">IF($A101="","",IF(OR($E101="5. Ganada",$E101="6. Perdida"),"",IF(OR($F101="",$E101=""),"",$F101*VLOOKUP($E101,Listas!$A$2:$B$7,2,0))))</f>
        <v/>
      </c>
      <c r="P101" s="0" t="str">
        <f aca="false">IF(OR($A101="",$F101=""),"",IF(OR($E101="5. Ganada",$E101="6. Perdida"),"",$F101+ROW()/100000))</f>
        <v/>
      </c>
      <c r="Q101" s="0" t="str">
        <f aca="true">IF($A101="","",IF($E101="5. Ganada","GANADA",IF($E101="6. Perdida","PERDIDA",IF($I101="","SIN_ACCION",IF($I101&lt;TODAY(),"VENCIDA",IF($I101=TODAY(),"HOY",IF(AND($G101&lt;&gt;"",TODAY()-$G101&gt;5),"SIN_CONTACTO","OK")))))))</f>
        <v/>
      </c>
    </row>
    <row r="102" customFormat="false" ht="15" hidden="false" customHeight="false" outlineLevel="0" collapsed="false">
      <c r="A102" s="29"/>
      <c r="B102" s="29"/>
      <c r="C102" s="29"/>
      <c r="D102" s="29"/>
      <c r="E102" s="29"/>
      <c r="F102" s="30"/>
      <c r="G102" s="31"/>
      <c r="H102" s="32"/>
      <c r="I102" s="31"/>
      <c r="J102" s="31"/>
      <c r="K102" s="29"/>
      <c r="L102" s="32"/>
      <c r="M102" s="33" t="str">
        <f aca="true">IF($A102="","",IF(OR($E102="5. Ganada",$E102="6. Perdida"),"—",IF($G102="","",TODAY()-$G102)))</f>
        <v/>
      </c>
      <c r="N102" s="34" t="str">
        <f aca="false">IF($Q102="","",IF($Q102="GANADA","🏆 Ganada",IF($Q102="PERDIDA","✖ Perdida",IF($Q102="VENCIDA","🔴 Acción vencida",IF($Q102="HOY","🔵 Acción para HOY",IF($Q102="SIN_CONTACTO","🟠 +5 días sin contacto",IF($Q102="SIN_ACCION","🟡 Sin próxima acción","🟢 Al día")))))))</f>
        <v/>
      </c>
      <c r="O102" s="35" t="str">
        <f aca="false">IF($A102="","",IF(OR($E102="5. Ganada",$E102="6. Perdida"),"",IF(OR($F102="",$E102=""),"",$F102*VLOOKUP($E102,Listas!$A$2:$B$7,2,0))))</f>
        <v/>
      </c>
      <c r="P102" s="0" t="str">
        <f aca="false">IF(OR($A102="",$F102=""),"",IF(OR($E102="5. Ganada",$E102="6. Perdida"),"",$F102+ROW()/100000))</f>
        <v/>
      </c>
      <c r="Q102" s="0" t="str">
        <f aca="true">IF($A102="","",IF($E102="5. Ganada","GANADA",IF($E102="6. Perdida","PERDIDA",IF($I102="","SIN_ACCION",IF($I102&lt;TODAY(),"VENCIDA",IF($I102=TODAY(),"HOY",IF(AND($G102&lt;&gt;"",TODAY()-$G102&gt;5),"SIN_CONTACTO","OK")))))))</f>
        <v/>
      </c>
    </row>
    <row r="103" customFormat="false" ht="15" hidden="false" customHeight="false" outlineLevel="0" collapsed="false">
      <c r="A103" s="29"/>
      <c r="B103" s="29"/>
      <c r="C103" s="29"/>
      <c r="D103" s="29"/>
      <c r="E103" s="29"/>
      <c r="F103" s="30"/>
      <c r="G103" s="31"/>
      <c r="H103" s="32"/>
      <c r="I103" s="31"/>
      <c r="J103" s="31"/>
      <c r="K103" s="29"/>
      <c r="L103" s="32"/>
      <c r="M103" s="33" t="str">
        <f aca="true">IF($A103="","",IF(OR($E103="5. Ganada",$E103="6. Perdida"),"—",IF($G103="","",TODAY()-$G103)))</f>
        <v/>
      </c>
      <c r="N103" s="34" t="str">
        <f aca="false">IF($Q103="","",IF($Q103="GANADA","🏆 Ganada",IF($Q103="PERDIDA","✖ Perdida",IF($Q103="VENCIDA","🔴 Acción vencida",IF($Q103="HOY","🔵 Acción para HOY",IF($Q103="SIN_CONTACTO","🟠 +5 días sin contacto",IF($Q103="SIN_ACCION","🟡 Sin próxima acción","🟢 Al día")))))))</f>
        <v/>
      </c>
      <c r="O103" s="35" t="str">
        <f aca="false">IF($A103="","",IF(OR($E103="5. Ganada",$E103="6. Perdida"),"",IF(OR($F103="",$E103=""),"",$F103*VLOOKUP($E103,Listas!$A$2:$B$7,2,0))))</f>
        <v/>
      </c>
      <c r="P103" s="0" t="str">
        <f aca="false">IF(OR($A103="",$F103=""),"",IF(OR($E103="5. Ganada",$E103="6. Perdida"),"",$F103+ROW()/100000))</f>
        <v/>
      </c>
      <c r="Q103" s="0" t="str">
        <f aca="true">IF($A103="","",IF($E103="5. Ganada","GANADA",IF($E103="6. Perdida","PERDIDA",IF($I103="","SIN_ACCION",IF($I103&lt;TODAY(),"VENCIDA",IF($I103=TODAY(),"HOY",IF(AND($G103&lt;&gt;"",TODAY()-$G103&gt;5),"SIN_CONTACTO","OK")))))))</f>
        <v/>
      </c>
    </row>
    <row r="104" customFormat="false" ht="15" hidden="false" customHeight="false" outlineLevel="0" collapsed="false">
      <c r="A104" s="29"/>
      <c r="B104" s="29"/>
      <c r="C104" s="29"/>
      <c r="D104" s="29"/>
      <c r="E104" s="29"/>
      <c r="F104" s="30"/>
      <c r="G104" s="31"/>
      <c r="H104" s="32"/>
      <c r="I104" s="31"/>
      <c r="J104" s="31"/>
      <c r="K104" s="29"/>
      <c r="L104" s="32"/>
      <c r="M104" s="33" t="str">
        <f aca="true">IF($A104="","",IF(OR($E104="5. Ganada",$E104="6. Perdida"),"—",IF($G104="","",TODAY()-$G104)))</f>
        <v/>
      </c>
      <c r="N104" s="34" t="str">
        <f aca="false">IF($Q104="","",IF($Q104="GANADA","🏆 Ganada",IF($Q104="PERDIDA","✖ Perdida",IF($Q104="VENCIDA","🔴 Acción vencida",IF($Q104="HOY","🔵 Acción para HOY",IF($Q104="SIN_CONTACTO","🟠 +5 días sin contacto",IF($Q104="SIN_ACCION","🟡 Sin próxima acción","🟢 Al día")))))))</f>
        <v/>
      </c>
      <c r="O104" s="35" t="str">
        <f aca="false">IF($A104="","",IF(OR($E104="5. Ganada",$E104="6. Perdida"),"",IF(OR($F104="",$E104=""),"",$F104*VLOOKUP($E104,Listas!$A$2:$B$7,2,0))))</f>
        <v/>
      </c>
      <c r="P104" s="0" t="str">
        <f aca="false">IF(OR($A104="",$F104=""),"",IF(OR($E104="5. Ganada",$E104="6. Perdida"),"",$F104+ROW()/100000))</f>
        <v/>
      </c>
      <c r="Q104" s="0" t="str">
        <f aca="true">IF($A104="","",IF($E104="5. Ganada","GANADA",IF($E104="6. Perdida","PERDIDA",IF($I104="","SIN_ACCION",IF($I104&lt;TODAY(),"VENCIDA",IF($I104=TODAY(),"HOY",IF(AND($G104&lt;&gt;"",TODAY()-$G104&gt;5),"SIN_CONTACTO","OK")))))))</f>
        <v/>
      </c>
    </row>
  </sheetData>
  <autoFilter ref="A4:O104"/>
  <mergeCells count="2">
    <mergeCell ref="A1:O1"/>
    <mergeCell ref="A2:O2"/>
  </mergeCells>
  <conditionalFormatting sqref="N5:N104">
    <cfRule type="expression" priority="2" aboveAverage="0" equalAverage="0" bottom="0" percent="0" rank="0" text="" dxfId="18">
      <formula>$Q5="VENCIDA"</formula>
    </cfRule>
    <cfRule type="expression" priority="3" aboveAverage="0" equalAverage="0" bottom="0" percent="0" rank="0" text="" dxfId="19">
      <formula>$Q5="HOY"</formula>
    </cfRule>
    <cfRule type="expression" priority="4" aboveAverage="0" equalAverage="0" bottom="0" percent="0" rank="0" text="" dxfId="20">
      <formula>$Q5="SIN_CONTACTO"</formula>
    </cfRule>
    <cfRule type="expression" priority="5" aboveAverage="0" equalAverage="0" bottom="0" percent="0" rank="0" text="" dxfId="21">
      <formula>$Q5="SIN_ACCION"</formula>
    </cfRule>
    <cfRule type="expression" priority="6" aboveAverage="0" equalAverage="0" bottom="0" percent="0" rank="0" text="" dxfId="22">
      <formula>$Q5="OK"</formula>
    </cfRule>
    <cfRule type="expression" priority="7" aboveAverage="0" equalAverage="0" bottom="0" percent="0" rank="0" text="" dxfId="23">
      <formula>$Q5="GANADA"</formula>
    </cfRule>
    <cfRule type="expression" priority="8" aboveAverage="0" equalAverage="0" bottom="0" percent="0" rank="0" text="" dxfId="24">
      <formula>$Q5="PERDIDA"</formula>
    </cfRule>
  </conditionalFormatting>
  <conditionalFormatting sqref="E5:E104">
    <cfRule type="expression" priority="9" aboveAverage="0" equalAverage="0" bottom="0" percent="0" rank="0" text="" dxfId="22">
      <formula>$E5="5. Ganada"</formula>
    </cfRule>
    <cfRule type="expression" priority="10" aboveAverage="0" equalAverage="0" bottom="0" percent="0" rank="0" text="" dxfId="25">
      <formula>$E5="6. Perdida"</formula>
    </cfRule>
  </conditionalFormatting>
  <conditionalFormatting sqref="M5:M104">
    <cfRule type="expression" priority="11" aboveAverage="0" equalAverage="0" bottom="0" percent="0" rank="0" text="" dxfId="26">
      <formula>AND(ISNUMBER($M5),$M5&gt;5)</formula>
    </cfRule>
  </conditionalFormatting>
  <dataValidations count="5">
    <dataValidation allowBlank="true" error="Ese nombre no está en tu equipo (hoja «Empieza aquí»). ¿Continuar de todos modos?" errorStyle="warning" errorTitle="Responsable" operator="between" showDropDown="false" showErrorMessage="true" showInputMessage="false" sqref="D5:D104" type="list">
      <formula1>'Empieza aquí'!$D$17:$D$24</formula1>
      <formula2>0</formula2>
    </dataValidation>
    <dataValidation allowBlank="true" error="Elige una etapa de la lista desplegable." errorStyle="stop" errorTitle="Etapa" operator="between" showDropDown="false" showErrorMessage="true" showInputMessage="false" sqref="E5:E104" type="list">
      <formula1>Listas!$A$2:$A$7</formula1>
      <formula2>0</formula2>
    </dataValidation>
    <dataValidation allowBlank="true" error="Elige una razón de la lista." errorStyle="warning" errorTitle="Razón de pérdida" operator="between" showDropDown="false" showErrorMessage="true" showInputMessage="false" sqref="K5:K104" type="list">
      <formula1>Listas!$D$2:$D$7</formula1>
      <formula2>0</formula2>
    </dataValidation>
    <dataValidation allowBlank="true" error="Escribe solo el número, sin símbolos (ej. 45000)." errorStyle="warning" errorTitle="Valor estimado" operator="greaterThanOrEqual" showDropDown="false" showErrorMessage="true" showInputMessage="false" sqref="F5:F104" type="decimal">
      <formula1>0</formula1>
      <formula2>0</formula2>
    </dataValidation>
    <dataValidation allowBlank="true" error="Escribe una fecha válida (dd/mm/aaaa)." errorStyle="warning" errorTitle="Fecha" operator="between" showDropDown="false" showErrorMessage="true" showInputMessage="false" sqref="G5:G104 I5:J104" type="date">
      <formula1>DATE(2015,1,1)</formula1>
      <formula2>DATE(2100,12,31)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L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1"/>
    <col collapsed="false" customWidth="true" hidden="false" outlineLevel="0" max="3" min="3" style="0" width="13"/>
    <col collapsed="false" customWidth="true" hidden="false" outlineLevel="0" max="4" min="4" style="0" width="21"/>
    <col collapsed="false" customWidth="true" hidden="false" outlineLevel="0" max="5" min="5" style="0" width="13"/>
    <col collapsed="false" customWidth="true" hidden="false" outlineLevel="0" max="6" min="6" style="0" width="21"/>
    <col collapsed="false" customWidth="true" hidden="false" outlineLevel="0" max="7" min="7" style="0" width="13"/>
    <col collapsed="false" customWidth="true" hidden="false" outlineLevel="0" max="8" min="8" style="0" width="26"/>
    <col collapsed="false" customWidth="true" hidden="false" outlineLevel="0" max="9" min="9" style="0" width="13"/>
    <col collapsed="false" customWidth="true" hidden="false" outlineLevel="0" max="10" min="10" style="0" width="3"/>
    <col collapsed="false" customWidth="true" hidden="true" outlineLevel="0" max="12" min="12" style="0" width="8"/>
  </cols>
  <sheetData>
    <row r="1" customFormat="false" ht="25.5" hidden="false" customHeight="true" outlineLevel="0" collapsed="false">
      <c r="A1" s="25" t="s">
        <v>126</v>
      </c>
      <c r="B1" s="25"/>
      <c r="C1" s="25"/>
      <c r="D1" s="25"/>
      <c r="E1" s="25"/>
      <c r="F1" s="25"/>
      <c r="G1" s="25"/>
      <c r="H1" s="25"/>
      <c r="I1" s="25"/>
    </row>
    <row r="2" customFormat="false" ht="15" hidden="false" customHeight="false" outlineLevel="0" collapsed="false">
      <c r="H2" s="37" t="s">
        <v>127</v>
      </c>
      <c r="I2" s="38" t="n">
        <f aca="true">TODAY()</f>
        <v>46242</v>
      </c>
    </row>
    <row r="4" customFormat="false" ht="15" hidden="false" customHeight="false" outlineLevel="0" collapsed="false">
      <c r="B4" s="39" t="s">
        <v>128</v>
      </c>
      <c r="C4" s="39"/>
      <c r="D4" s="39" t="s">
        <v>129</v>
      </c>
      <c r="E4" s="39"/>
      <c r="F4" s="39" t="s">
        <v>130</v>
      </c>
      <c r="G4" s="39"/>
      <c r="H4" s="39" t="s">
        <v>131</v>
      </c>
      <c r="I4" s="39"/>
    </row>
    <row r="5" customFormat="false" ht="30" hidden="false" customHeight="true" outlineLevel="0" collapsed="false">
      <c r="B5" s="40" t="n">
        <f aca="false">COUNTIFS(Pipeline!$A$5:$A$104,"&lt;&gt;",Pipeline!$E$5:$E$104,"&lt;&gt;5. Ganada",Pipeline!$E$5:$E$104,"&lt;&gt;6. Perdida")</f>
        <v>6</v>
      </c>
      <c r="C5" s="40"/>
      <c r="D5" s="41" t="n">
        <f aca="false">SUMIFS(Pipeline!$F$5:$F$104,Pipeline!$A$5:$A$104,"&lt;&gt;",Pipeline!$E$5:$E$104,"&lt;&gt;5. Ganada",Pipeline!$E$5:$E$104,"&lt;&gt;6. Perdida")</f>
        <v>326500</v>
      </c>
      <c r="E5" s="41"/>
      <c r="F5" s="42" t="n">
        <f aca="false">SUM(Pipeline!$O$5:$O$104)</f>
        <v>161550</v>
      </c>
      <c r="G5" s="42"/>
      <c r="H5" s="43" t="n">
        <f aca="false">COUNTIF(Pipeline!$Q$5:$Q$104,"VENCIDA")+COUNTIF(Pipeline!$Q$5:$Q$104,"HOY")+COUNTIF(Pipeline!$Q$5:$Q$104,"SIN_CONTACTO")+COUNTIF(Pipeline!$Q$5:$Q$104,"SIN_ACCION")</f>
        <v>4</v>
      </c>
      <c r="I5" s="43"/>
    </row>
    <row r="6" customFormat="false" ht="15" hidden="false" customHeight="false" outlineLevel="0" collapsed="false">
      <c r="B6" s="40"/>
      <c r="C6" s="40"/>
      <c r="D6" s="41"/>
      <c r="E6" s="41"/>
      <c r="F6" s="42"/>
      <c r="G6" s="42"/>
      <c r="H6" s="43"/>
      <c r="I6" s="43"/>
    </row>
    <row r="8" customFormat="false" ht="18.75" hidden="false" customHeight="true" outlineLevel="0" collapsed="false">
      <c r="B8" s="44" t="s">
        <v>132</v>
      </c>
      <c r="C8" s="44"/>
      <c r="D8" s="44"/>
      <c r="E8" s="44"/>
      <c r="F8" s="44"/>
      <c r="G8" s="44"/>
      <c r="H8" s="44"/>
      <c r="I8" s="44"/>
    </row>
    <row r="9" customFormat="false" ht="15" hidden="false" customHeight="false" outlineLevel="0" collapsed="false">
      <c r="B9" s="45" t="s">
        <v>133</v>
      </c>
      <c r="C9" s="46" t="n">
        <f aca="false">COUNTIF(Pipeline!$Q$5:$Q$104,"VENCIDA")</f>
        <v>1</v>
      </c>
      <c r="D9" s="47" t="s">
        <v>134</v>
      </c>
      <c r="E9" s="47"/>
      <c r="F9" s="47"/>
      <c r="G9" s="47"/>
      <c r="H9" s="47"/>
      <c r="I9" s="47"/>
    </row>
    <row r="10" customFormat="false" ht="15" hidden="false" customHeight="false" outlineLevel="0" collapsed="false">
      <c r="B10" s="45" t="s">
        <v>135</v>
      </c>
      <c r="C10" s="46" t="n">
        <f aca="false">COUNTIF(Pipeline!$Q$5:$Q$104,"HOY")</f>
        <v>1</v>
      </c>
      <c r="D10" s="47" t="s">
        <v>136</v>
      </c>
      <c r="E10" s="47"/>
      <c r="F10" s="47"/>
      <c r="G10" s="47"/>
      <c r="H10" s="47"/>
      <c r="I10" s="47"/>
    </row>
    <row r="11" customFormat="false" ht="15" hidden="false" customHeight="false" outlineLevel="0" collapsed="false">
      <c r="B11" s="45" t="s">
        <v>137</v>
      </c>
      <c r="C11" s="46" t="n">
        <f aca="false">COUNTIF(Pipeline!$Q$5:$Q$104,"SIN_CONTACTO")</f>
        <v>1</v>
      </c>
      <c r="D11" s="47" t="s">
        <v>138</v>
      </c>
      <c r="E11" s="47"/>
      <c r="F11" s="47"/>
      <c r="G11" s="47"/>
      <c r="H11" s="47"/>
      <c r="I11" s="47"/>
    </row>
    <row r="12" customFormat="false" ht="15" hidden="false" customHeight="false" outlineLevel="0" collapsed="false">
      <c r="B12" s="45" t="s">
        <v>139</v>
      </c>
      <c r="C12" s="46" t="n">
        <f aca="false">COUNTIF(Pipeline!$Q$5:$Q$104,"SIN_ACCION")</f>
        <v>1</v>
      </c>
      <c r="D12" s="47" t="s">
        <v>140</v>
      </c>
      <c r="E12" s="47"/>
      <c r="F12" s="47"/>
      <c r="G12" s="47"/>
      <c r="H12" s="47"/>
      <c r="I12" s="47"/>
    </row>
    <row r="14" customFormat="false" ht="18.75" hidden="false" customHeight="true" outlineLevel="0" collapsed="false">
      <c r="B14" s="44" t="s">
        <v>141</v>
      </c>
      <c r="C14" s="44"/>
      <c r="D14" s="44"/>
      <c r="E14" s="44"/>
      <c r="F14" s="44"/>
      <c r="G14" s="44"/>
      <c r="H14" s="44"/>
      <c r="I14" s="44"/>
    </row>
    <row r="15" customFormat="false" ht="15" hidden="false" customHeight="false" outlineLevel="0" collapsed="false">
      <c r="B15" s="48" t="s">
        <v>28</v>
      </c>
      <c r="C15" s="48" t="s">
        <v>142</v>
      </c>
      <c r="D15" s="48" t="s">
        <v>143</v>
      </c>
      <c r="E15" s="49"/>
      <c r="F15" s="49"/>
      <c r="G15" s="49"/>
      <c r="H15" s="49"/>
      <c r="I15" s="49"/>
    </row>
    <row r="16" customFormat="false" ht="15" hidden="false" customHeight="false" outlineLevel="0" collapsed="false">
      <c r="B16" s="45" t="s">
        <v>49</v>
      </c>
      <c r="C16" s="50" t="n">
        <f aca="false">COUNTIFS(Pipeline!$A$5:$A$104,"&lt;&gt;",Pipeline!$E$5:$E$104,"1. Prospecto")</f>
        <v>1</v>
      </c>
      <c r="D16" s="51" t="n">
        <f aca="false">SUMIFS(Pipeline!$F$5:$F$104,Pipeline!$A$5:$A$104,"&lt;&gt;",Pipeline!$E$5:$E$104,"1. Prospecto")</f>
        <v>38000</v>
      </c>
      <c r="E16" s="52" t="str">
        <f aca="false">IF(MAX($D$16:$D$19)=0,"",REPT("█",ROUND(24*D16/MAX($D$16:$D$19),0)))</f>
        <v>████████</v>
      </c>
      <c r="F16" s="52"/>
      <c r="G16" s="52"/>
      <c r="H16" s="52"/>
      <c r="I16" s="52"/>
    </row>
    <row r="17" customFormat="false" ht="15" hidden="false" customHeight="false" outlineLevel="0" collapsed="false">
      <c r="B17" s="45" t="s">
        <v>51</v>
      </c>
      <c r="C17" s="50" t="n">
        <f aca="false">COUNTIFS(Pipeline!$A$5:$A$104,"&lt;&gt;",Pipeline!$E$5:$E$104,"2. Primer contacto")</f>
        <v>1</v>
      </c>
      <c r="D17" s="51" t="n">
        <f aca="false">SUMIFS(Pipeline!$F$5:$F$104,Pipeline!$A$5:$A$104,"&lt;&gt;",Pipeline!$E$5:$E$104,"2. Primer contacto")</f>
        <v>61000</v>
      </c>
      <c r="E17" s="52" t="str">
        <f aca="false">IF(MAX($D$16:$D$19)=0,"",REPT("█",ROUND(24*D17/MAX($D$16:$D$19),0)))</f>
        <v>█████████████</v>
      </c>
      <c r="F17" s="52"/>
      <c r="G17" s="52"/>
      <c r="H17" s="52"/>
      <c r="I17" s="52"/>
    </row>
    <row r="18" customFormat="false" ht="15" hidden="false" customHeight="false" outlineLevel="0" collapsed="false">
      <c r="B18" s="45" t="s">
        <v>53</v>
      </c>
      <c r="C18" s="50" t="n">
        <f aca="false">COUNTIFS(Pipeline!$A$5:$A$104,"&lt;&gt;",Pipeline!$E$5:$E$104,"3. Propuesta enviada")</f>
        <v>2</v>
      </c>
      <c r="D18" s="51" t="n">
        <f aca="false">SUMIFS(Pipeline!$F$5:$F$104,Pipeline!$A$5:$A$104,"&lt;&gt;",Pipeline!$E$5:$E$104,"3. Propuesta enviada")</f>
        <v>112500</v>
      </c>
      <c r="E18" s="52" t="str">
        <f aca="false">IF(MAX($D$16:$D$19)=0,"",REPT("█",ROUND(24*D18/MAX($D$16:$D$19),0)))</f>
        <v>███████████████████████</v>
      </c>
      <c r="F18" s="52"/>
      <c r="G18" s="52"/>
      <c r="H18" s="52"/>
      <c r="I18" s="52"/>
    </row>
    <row r="19" customFormat="false" ht="15" hidden="false" customHeight="false" outlineLevel="0" collapsed="false">
      <c r="B19" s="45" t="s">
        <v>55</v>
      </c>
      <c r="C19" s="50" t="n">
        <f aca="false">COUNTIFS(Pipeline!$A$5:$A$104,"&lt;&gt;",Pipeline!$E$5:$E$104,"4. En negociación")</f>
        <v>2</v>
      </c>
      <c r="D19" s="51" t="n">
        <f aca="false">SUMIFS(Pipeline!$F$5:$F$104,Pipeline!$A$5:$A$104,"&lt;&gt;",Pipeline!$E$5:$E$104,"4. En negociación")</f>
        <v>115000</v>
      </c>
      <c r="E19" s="52" t="str">
        <f aca="false">IF(MAX($D$16:$D$19)=0,"",REPT("█",ROUND(24*D19/MAX($D$16:$D$19),0)))</f>
        <v>████████████████████████</v>
      </c>
      <c r="F19" s="52"/>
      <c r="G19" s="52"/>
      <c r="H19" s="52"/>
      <c r="I19" s="52"/>
    </row>
    <row r="21" customFormat="false" ht="18.75" hidden="false" customHeight="true" outlineLevel="0" collapsed="false">
      <c r="B21" s="44" t="s">
        <v>144</v>
      </c>
      <c r="C21" s="44"/>
      <c r="D21" s="44"/>
      <c r="E21" s="44"/>
      <c r="F21" s="44"/>
      <c r="G21" s="44"/>
      <c r="H21" s="44"/>
      <c r="I21" s="44"/>
    </row>
    <row r="22" customFormat="false" ht="15" hidden="false" customHeight="false" outlineLevel="0" collapsed="false">
      <c r="B22" s="48" t="s">
        <v>20</v>
      </c>
      <c r="C22" s="48" t="s">
        <v>143</v>
      </c>
      <c r="D22" s="48" t="s">
        <v>28</v>
      </c>
      <c r="E22" s="53" t="s">
        <v>34</v>
      </c>
      <c r="F22" s="53"/>
      <c r="G22" s="53"/>
      <c r="H22" s="53"/>
      <c r="I22" s="53"/>
    </row>
    <row r="23" customFormat="false" ht="15" hidden="false" customHeight="false" outlineLevel="0" collapsed="false">
      <c r="B23" s="45" t="str">
        <f aca="false">IF($L23="","—",INDEX(Pipeline!$A$5:$A$104,$L23))</f>
        <v>Ferretería El Águila</v>
      </c>
      <c r="C23" s="51" t="n">
        <f aca="false">IF($L23="","",INDEX(Pipeline!$F$5:$F$104,$L23))</f>
        <v>85000</v>
      </c>
      <c r="D23" s="54" t="str">
        <f aca="false">IF($L23="","",INDEX(Pipeline!$E$5:$E$104,$L23))</f>
        <v>3. Propuesta enviada</v>
      </c>
      <c r="E23" s="55" t="str">
        <f aca="false">IF($L23="","",INDEX(Pipeline!$H$5:$H$104,$L23))</f>
        <v>Llamar para resolver dudas de la cotización</v>
      </c>
      <c r="F23" s="55"/>
      <c r="G23" s="55"/>
      <c r="H23" s="55"/>
      <c r="I23" s="55"/>
      <c r="L23" s="0" t="n">
        <f aca="false">IFERROR(MATCH(LARGE(Pipeline!$P$5:$P$104,1),Pipeline!$P$5:$P$104,0),"")</f>
        <v>1</v>
      </c>
    </row>
    <row r="24" customFormat="false" ht="15" hidden="false" customHeight="false" outlineLevel="0" collapsed="false">
      <c r="B24" s="45" t="str">
        <f aca="false">IF($L24="","—",INDEX(Pipeline!$A$5:$A$104,$L24))</f>
        <v>Hotel Los Arcos</v>
      </c>
      <c r="C24" s="51" t="n">
        <f aca="false">IF($L24="","",INDEX(Pipeline!$F$5:$F$104,$L24))</f>
        <v>73000</v>
      </c>
      <c r="D24" s="54" t="str">
        <f aca="false">IF($L24="","",INDEX(Pipeline!$E$5:$E$104,$L24))</f>
        <v>4. En negociación</v>
      </c>
      <c r="E24" s="55" t="str">
        <f aca="false">IF($L24="","",INDEX(Pipeline!$H$5:$H$104,$L24))</f>
        <v>Enviar propuesta ajustada con descuento por volumen</v>
      </c>
      <c r="F24" s="55"/>
      <c r="G24" s="55"/>
      <c r="H24" s="55"/>
      <c r="I24" s="55"/>
      <c r="L24" s="0" t="n">
        <f aca="false">IFERROR(MATCH(LARGE(Pipeline!$P$5:$P$104,2),Pipeline!$P$5:$P$104,0),"")</f>
        <v>8</v>
      </c>
    </row>
    <row r="25" customFormat="false" ht="15" hidden="false" customHeight="false" outlineLevel="0" collapsed="false">
      <c r="B25" s="45" t="str">
        <f aca="false">IF($L25="","—",INDEX(Pipeline!$A$5:$A$104,$L25))</f>
        <v>Taller Hernández</v>
      </c>
      <c r="C25" s="51" t="n">
        <f aca="false">IF($L25="","",INDEX(Pipeline!$F$5:$F$104,$L25))</f>
        <v>61000</v>
      </c>
      <c r="D25" s="54" t="str">
        <f aca="false">IF($L25="","",INDEX(Pipeline!$E$5:$E$104,$L25))</f>
        <v>2. Primer contacto</v>
      </c>
      <c r="E25" s="55" t="str">
        <f aca="false">IF($L25="","",INDEX(Pipeline!$H$5:$H$104,$L25))</f>
        <v>Enviar cotización de mantenimiento anual</v>
      </c>
      <c r="F25" s="55"/>
      <c r="G25" s="55"/>
      <c r="H25" s="55"/>
      <c r="I25" s="55"/>
      <c r="L25" s="0" t="n">
        <f aca="false">IFERROR(MATCH(LARGE(Pipeline!$P$5:$P$104,3),Pipeline!$P$5:$P$104,0),"")</f>
        <v>3</v>
      </c>
    </row>
    <row r="26" customFormat="false" ht="15" hidden="false" customHeight="false" outlineLevel="0" collapsed="false">
      <c r="B26" s="45" t="str">
        <f aca="false">IF($L26="","—",INDEX(Pipeline!$A$5:$A$104,$L26))</f>
        <v>Restaurante El Patio</v>
      </c>
      <c r="C26" s="51" t="n">
        <f aca="false">IF($L26="","",INDEX(Pipeline!$F$5:$F$104,$L26))</f>
        <v>42000</v>
      </c>
      <c r="D26" s="54" t="str">
        <f aca="false">IF($L26="","",INDEX(Pipeline!$E$5:$E$104,$L26))</f>
        <v>4. En negociación</v>
      </c>
      <c r="E26" s="55" t="str">
        <f aca="false">IF($L26="","",INDEX(Pipeline!$H$5:$H$104,$L26))</f>
        <v>Confirmar fecha de instalación</v>
      </c>
      <c r="F26" s="55"/>
      <c r="G26" s="55"/>
      <c r="H26" s="55"/>
      <c r="I26" s="55"/>
      <c r="L26" s="0" t="n">
        <f aca="false">IFERROR(MATCH(LARGE(Pipeline!$P$5:$P$104,4),Pipeline!$P$5:$P$104,0),"")</f>
        <v>2</v>
      </c>
    </row>
    <row r="27" customFormat="false" ht="15" hidden="false" customHeight="false" outlineLevel="0" collapsed="false">
      <c r="B27" s="45" t="str">
        <f aca="false">IF($L27="","—",INDEX(Pipeline!$A$5:$A$104,$L27))</f>
        <v>Bodega Central</v>
      </c>
      <c r="C27" s="51" t="n">
        <f aca="false">IF($L27="","",INDEX(Pipeline!$F$5:$F$104,$L27))</f>
        <v>38000</v>
      </c>
      <c r="D27" s="54" t="str">
        <f aca="false">IF($L27="","",INDEX(Pipeline!$E$5:$E$104,$L27))</f>
        <v>1. Prospecto</v>
      </c>
      <c r="E27" s="55" t="str">
        <f aca="false">IF($L27="","",INDEX(Pipeline!$H$5:$H$104,$L27))</f>
        <v>Agendar visita para tomar medidas</v>
      </c>
      <c r="F27" s="55"/>
      <c r="G27" s="55"/>
      <c r="H27" s="55"/>
      <c r="I27" s="55"/>
      <c r="L27" s="0" t="n">
        <f aca="false">IFERROR(MATCH(LARGE(Pipeline!$P$5:$P$104,5),Pipeline!$P$5:$P$104,0),"")</f>
        <v>4</v>
      </c>
    </row>
    <row r="29" customFormat="false" ht="18.75" hidden="false" customHeight="true" outlineLevel="0" collapsed="false">
      <c r="B29" s="44" t="s">
        <v>145</v>
      </c>
      <c r="C29" s="44"/>
      <c r="D29" s="44"/>
      <c r="E29" s="44"/>
      <c r="G29" s="44" t="s">
        <v>146</v>
      </c>
      <c r="H29" s="44"/>
      <c r="I29" s="44"/>
    </row>
    <row r="30" customFormat="false" ht="15" hidden="false" customHeight="false" outlineLevel="0" collapsed="false">
      <c r="B30" s="56" t="s">
        <v>147</v>
      </c>
      <c r="C30" s="56"/>
      <c r="D30" s="56"/>
      <c r="E30" s="57" t="n">
        <f aca="false">COUNTIF(Pipeline!$E$5:$E$104,"5. Ganada")</f>
        <v>1</v>
      </c>
      <c r="G30" s="58" t="s">
        <v>78</v>
      </c>
      <c r="H30" s="58"/>
      <c r="I30" s="59" t="n">
        <f aca="false">COUNTIFS(Pipeline!$E$5:$E$104,"6. Perdida",Pipeline!$K$5:$K$104,"Precio")</f>
        <v>0</v>
      </c>
    </row>
    <row r="31" customFormat="false" ht="15" hidden="false" customHeight="false" outlineLevel="0" collapsed="false">
      <c r="B31" s="56" t="s">
        <v>148</v>
      </c>
      <c r="C31" s="56"/>
      <c r="D31" s="56"/>
      <c r="E31" s="60" t="n">
        <f aca="false">SUMIF(Pipeline!$E$5:$E$104,"5. Ganada",Pipeline!$F$5:$F$104)</f>
        <v>54000</v>
      </c>
      <c r="G31" s="58" t="s">
        <v>79</v>
      </c>
      <c r="H31" s="58"/>
      <c r="I31" s="59" t="n">
        <f aca="false">COUNTIFS(Pipeline!$E$5:$E$104,"6. Perdida",Pipeline!$K$5:$K$104,"Tiempo de respuesta")</f>
        <v>1</v>
      </c>
    </row>
    <row r="32" customFormat="false" ht="15" hidden="false" customHeight="false" outlineLevel="0" collapsed="false">
      <c r="B32" s="56" t="s">
        <v>149</v>
      </c>
      <c r="C32" s="56"/>
      <c r="D32" s="56"/>
      <c r="E32" s="57" t="n">
        <f aca="false">COUNTIF(Pipeline!$E$5:$E$104,"6. Perdida")</f>
        <v>1</v>
      </c>
      <c r="G32" s="58" t="s">
        <v>80</v>
      </c>
      <c r="H32" s="58"/>
      <c r="I32" s="59" t="n">
        <f aca="false">COUNTIFS(Pipeline!$E$5:$E$104,"6. Perdida",Pipeline!$K$5:$K$104,"Competencia")</f>
        <v>0</v>
      </c>
    </row>
    <row r="33" customFormat="false" ht="15" hidden="false" customHeight="false" outlineLevel="0" collapsed="false">
      <c r="B33" s="56" t="s">
        <v>150</v>
      </c>
      <c r="C33" s="56"/>
      <c r="D33" s="56"/>
      <c r="E33" s="60" t="n">
        <f aca="false">SUMIF(Pipeline!$E$5:$E$104,"6. Perdida",Pipeline!$F$5:$F$104)</f>
        <v>29000</v>
      </c>
      <c r="G33" s="58" t="s">
        <v>81</v>
      </c>
      <c r="H33" s="58"/>
      <c r="I33" s="59" t="n">
        <f aca="false">COUNTIFS(Pipeline!$E$5:$E$104,"6. Perdida",Pipeline!$K$5:$K$104,"La necesidad cambió")</f>
        <v>0</v>
      </c>
    </row>
    <row r="34" customFormat="false" ht="15" hidden="false" customHeight="false" outlineLevel="0" collapsed="false">
      <c r="B34" s="56" t="s">
        <v>151</v>
      </c>
      <c r="C34" s="56"/>
      <c r="D34" s="56"/>
      <c r="E34" s="61" t="n">
        <f aca="false">IF(COUNTIF(Pipeline!$E$5:$E$104,"5. Ganada")+COUNTIF(Pipeline!$E$5:$E$104,"6. Perdida")=0,"—",COUNTIF(Pipeline!$E$5:$E$104,"5. Ganada")/(COUNTIF(Pipeline!$E$5:$E$104,"5. Ganada")+COUNTIF(Pipeline!$E$5:$E$104,"6. Perdida")))</f>
        <v>0.5</v>
      </c>
      <c r="G34" s="58" t="s">
        <v>82</v>
      </c>
      <c r="H34" s="58"/>
      <c r="I34" s="59" t="n">
        <f aca="false">COUNTIFS(Pipeline!$E$5:$E$104,"6. Perdida",Pipeline!$K$5:$K$104,"Dejó de responder")</f>
        <v>0</v>
      </c>
    </row>
    <row r="35" customFormat="false" ht="15" hidden="false" customHeight="false" outlineLevel="0" collapsed="false">
      <c r="B35" s="56" t="s">
        <v>152</v>
      </c>
      <c r="C35" s="56"/>
      <c r="D35" s="56"/>
      <c r="E35" s="60" t="n">
        <f aca="false">IF(COUNTIF(Pipeline!$E$5:$E$104,"5. Ganada")=0,"—",SUMIF(Pipeline!$E$5:$E$104,"5. Ganada",Pipeline!$F$5:$F$104)/COUNTIF(Pipeline!$E$5:$E$104,"5. Ganada"))</f>
        <v>54000</v>
      </c>
      <c r="G35" s="58" t="s">
        <v>83</v>
      </c>
      <c r="H35" s="58"/>
      <c r="I35" s="59" t="n">
        <f aca="false">COUNTIFS(Pipeline!$E$5:$E$104,"6. Perdida",Pipeline!$K$5:$K$104,"Otro")</f>
        <v>0</v>
      </c>
    </row>
    <row r="37" customFormat="false" ht="24" hidden="false" customHeight="true" outlineLevel="0" collapsed="false">
      <c r="B37" s="62" t="s">
        <v>153</v>
      </c>
      <c r="C37" s="62"/>
      <c r="D37" s="62"/>
      <c r="E37" s="62"/>
      <c r="F37" s="62"/>
      <c r="G37" s="62"/>
      <c r="H37" s="62"/>
      <c r="I37" s="62"/>
    </row>
  </sheetData>
  <mergeCells count="42">
    <mergeCell ref="A1:I1"/>
    <mergeCell ref="B4:C4"/>
    <mergeCell ref="D4:E4"/>
    <mergeCell ref="F4:G4"/>
    <mergeCell ref="H4:I4"/>
    <mergeCell ref="B5:C6"/>
    <mergeCell ref="D5:E6"/>
    <mergeCell ref="F5:G6"/>
    <mergeCell ref="H5:I6"/>
    <mergeCell ref="B8:I8"/>
    <mergeCell ref="D9:I9"/>
    <mergeCell ref="D10:I10"/>
    <mergeCell ref="D11:I11"/>
    <mergeCell ref="D12:I12"/>
    <mergeCell ref="B14:I14"/>
    <mergeCell ref="E15:I15"/>
    <mergeCell ref="E16:I16"/>
    <mergeCell ref="E17:I17"/>
    <mergeCell ref="E18:I18"/>
    <mergeCell ref="E19:I19"/>
    <mergeCell ref="B21:I21"/>
    <mergeCell ref="E22:I22"/>
    <mergeCell ref="E23:I23"/>
    <mergeCell ref="E24:I24"/>
    <mergeCell ref="E25:I25"/>
    <mergeCell ref="E26:I26"/>
    <mergeCell ref="E27:I27"/>
    <mergeCell ref="B29:E29"/>
    <mergeCell ref="G29:I29"/>
    <mergeCell ref="B30:D30"/>
    <mergeCell ref="G30:H30"/>
    <mergeCell ref="B31:D31"/>
    <mergeCell ref="G31:H31"/>
    <mergeCell ref="B32:D32"/>
    <mergeCell ref="G32:H32"/>
    <mergeCell ref="B33:D33"/>
    <mergeCell ref="G33:H33"/>
    <mergeCell ref="B34:D34"/>
    <mergeCell ref="G34:H34"/>
    <mergeCell ref="B35:D35"/>
    <mergeCell ref="G35:H35"/>
    <mergeCell ref="B37:I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25" t="s">
        <v>154</v>
      </c>
      <c r="B1" s="25"/>
      <c r="C1" s="25"/>
      <c r="D1" s="25"/>
      <c r="E1" s="25"/>
    </row>
    <row r="2" customFormat="false" ht="15" hidden="false" customHeight="false" outlineLevel="0" collapsed="false">
      <c r="B2" s="63" t="s">
        <v>155</v>
      </c>
      <c r="C2" s="63"/>
      <c r="D2" s="63"/>
    </row>
    <row r="4" customFormat="false" ht="15" hidden="false" customHeight="false" outlineLevel="0" collapsed="false">
      <c r="B4" s="64" t="s">
        <v>156</v>
      </c>
      <c r="C4" s="64" t="s">
        <v>157</v>
      </c>
      <c r="D4" s="64" t="s">
        <v>158</v>
      </c>
    </row>
    <row r="5" customFormat="false" ht="23.85" hidden="false" customHeight="false" outlineLevel="0" collapsed="false">
      <c r="B5" s="65" t="n">
        <v>46241</v>
      </c>
      <c r="C5" s="66" t="s">
        <v>159</v>
      </c>
      <c r="D5" s="66" t="s">
        <v>160</v>
      </c>
    </row>
    <row r="6" customFormat="false" ht="15" hidden="false" customHeight="false" outlineLevel="0" collapsed="false">
      <c r="B6" s="65"/>
      <c r="C6" s="66"/>
      <c r="D6" s="66"/>
    </row>
    <row r="7" customFormat="false" ht="15" hidden="false" customHeight="false" outlineLevel="0" collapsed="false">
      <c r="B7" s="65"/>
      <c r="C7" s="66"/>
      <c r="D7" s="66"/>
    </row>
    <row r="8" customFormat="false" ht="15" hidden="false" customHeight="false" outlineLevel="0" collapsed="false">
      <c r="B8" s="65"/>
      <c r="C8" s="66"/>
      <c r="D8" s="66"/>
    </row>
    <row r="9" customFormat="false" ht="15" hidden="false" customHeight="false" outlineLevel="0" collapsed="false">
      <c r="B9" s="65"/>
      <c r="C9" s="66"/>
      <c r="D9" s="66"/>
    </row>
    <row r="10" customFormat="false" ht="15" hidden="false" customHeight="false" outlineLevel="0" collapsed="false">
      <c r="B10" s="65"/>
      <c r="C10" s="66"/>
      <c r="D10" s="66"/>
    </row>
    <row r="11" customFormat="false" ht="15" hidden="false" customHeight="false" outlineLevel="0" collapsed="false">
      <c r="B11" s="65"/>
      <c r="C11" s="66"/>
      <c r="D11" s="66"/>
    </row>
    <row r="12" customFormat="false" ht="15" hidden="false" customHeight="false" outlineLevel="0" collapsed="false">
      <c r="B12" s="65"/>
      <c r="C12" s="66"/>
      <c r="D12" s="66"/>
    </row>
    <row r="13" customFormat="false" ht="15" hidden="false" customHeight="false" outlineLevel="0" collapsed="false">
      <c r="B13" s="65"/>
      <c r="C13" s="66"/>
      <c r="D13" s="66"/>
    </row>
    <row r="14" customFormat="false" ht="15" hidden="false" customHeight="false" outlineLevel="0" collapsed="false">
      <c r="B14" s="65"/>
      <c r="C14" s="66"/>
      <c r="D14" s="66"/>
    </row>
    <row r="15" customFormat="false" ht="15" hidden="false" customHeight="false" outlineLevel="0" collapsed="false">
      <c r="B15" s="65"/>
      <c r="C15" s="66"/>
      <c r="D15" s="66"/>
    </row>
    <row r="16" customFormat="false" ht="15" hidden="false" customHeight="false" outlineLevel="0" collapsed="false">
      <c r="B16" s="65"/>
      <c r="C16" s="66"/>
      <c r="D16" s="66"/>
    </row>
    <row r="17" customFormat="false" ht="15" hidden="false" customHeight="false" outlineLevel="0" collapsed="false">
      <c r="B17" s="65"/>
      <c r="C17" s="66"/>
      <c r="D17" s="66"/>
    </row>
    <row r="18" customFormat="false" ht="15" hidden="false" customHeight="false" outlineLevel="0" collapsed="false">
      <c r="B18" s="65"/>
      <c r="C18" s="66"/>
      <c r="D18" s="66"/>
    </row>
    <row r="19" customFormat="false" ht="15" hidden="false" customHeight="false" outlineLevel="0" collapsed="false">
      <c r="B19" s="65"/>
      <c r="C19" s="66"/>
      <c r="D19" s="66"/>
    </row>
    <row r="20" customFormat="false" ht="15" hidden="false" customHeight="false" outlineLevel="0" collapsed="false">
      <c r="B20" s="65"/>
      <c r="C20" s="66"/>
      <c r="D20" s="66"/>
    </row>
    <row r="21" customFormat="false" ht="15" hidden="false" customHeight="false" outlineLevel="0" collapsed="false">
      <c r="B21" s="65"/>
      <c r="C21" s="66"/>
      <c r="D21" s="66"/>
    </row>
    <row r="22" customFormat="false" ht="15" hidden="false" customHeight="false" outlineLevel="0" collapsed="false">
      <c r="B22" s="65"/>
      <c r="C22" s="66"/>
      <c r="D22" s="66"/>
    </row>
    <row r="23" customFormat="false" ht="15" hidden="false" customHeight="false" outlineLevel="0" collapsed="false">
      <c r="B23" s="65"/>
      <c r="C23" s="66"/>
      <c r="D23" s="66"/>
    </row>
    <row r="24" customFormat="false" ht="15" hidden="false" customHeight="false" outlineLevel="0" collapsed="false">
      <c r="B24" s="65"/>
      <c r="C24" s="66"/>
      <c r="D24" s="66"/>
    </row>
    <row r="25" customFormat="false" ht="15" hidden="false" customHeight="false" outlineLevel="0" collapsed="false">
      <c r="B25" s="65"/>
      <c r="C25" s="66"/>
      <c r="D25" s="66"/>
    </row>
    <row r="26" customFormat="false" ht="15" hidden="false" customHeight="false" outlineLevel="0" collapsed="false">
      <c r="B26" s="65"/>
      <c r="C26" s="66"/>
      <c r="D26" s="66"/>
    </row>
    <row r="27" customFormat="false" ht="15" hidden="false" customHeight="false" outlineLevel="0" collapsed="false">
      <c r="B27" s="65"/>
      <c r="C27" s="66"/>
      <c r="D27" s="66"/>
    </row>
    <row r="28" customFormat="false" ht="15" hidden="false" customHeight="false" outlineLevel="0" collapsed="false">
      <c r="B28" s="65"/>
      <c r="C28" s="66"/>
      <c r="D28" s="66"/>
    </row>
    <row r="29" customFormat="false" ht="15" hidden="false" customHeight="false" outlineLevel="0" collapsed="false">
      <c r="B29" s="65"/>
      <c r="C29" s="66"/>
      <c r="D29" s="66"/>
    </row>
    <row r="30" customFormat="false" ht="15" hidden="false" customHeight="false" outlineLevel="0" collapsed="false">
      <c r="B30" s="65"/>
      <c r="C30" s="66"/>
      <c r="D30" s="66"/>
    </row>
    <row r="31" customFormat="false" ht="15" hidden="false" customHeight="false" outlineLevel="0" collapsed="false">
      <c r="B31" s="65"/>
      <c r="C31" s="66"/>
      <c r="D31" s="66"/>
    </row>
    <row r="32" customFormat="false" ht="15" hidden="false" customHeight="false" outlineLevel="0" collapsed="false">
      <c r="B32" s="65"/>
      <c r="C32" s="66"/>
      <c r="D32" s="66"/>
    </row>
    <row r="33" customFormat="false" ht="15" hidden="false" customHeight="false" outlineLevel="0" collapsed="false">
      <c r="B33" s="65"/>
      <c r="C33" s="66"/>
      <c r="D33" s="66"/>
    </row>
    <row r="34" customFormat="false" ht="15" hidden="false" customHeight="false" outlineLevel="0" collapsed="false">
      <c r="B34" s="65"/>
      <c r="C34" s="66"/>
      <c r="D34" s="66"/>
    </row>
    <row r="35" customFormat="false" ht="15" hidden="false" customHeight="false" outlineLevel="0" collapsed="false">
      <c r="B35" s="65"/>
      <c r="C35" s="66"/>
      <c r="D35" s="66"/>
    </row>
    <row r="36" customFormat="false" ht="15" hidden="false" customHeight="false" outlineLevel="0" collapsed="false">
      <c r="B36" s="65"/>
      <c r="C36" s="66"/>
      <c r="D36" s="66"/>
    </row>
    <row r="37" customFormat="false" ht="15" hidden="false" customHeight="false" outlineLevel="0" collapsed="false">
      <c r="B37" s="65"/>
      <c r="C37" s="66"/>
      <c r="D37" s="66"/>
    </row>
    <row r="38" customFormat="false" ht="15" hidden="false" customHeight="false" outlineLevel="0" collapsed="false">
      <c r="B38" s="65"/>
      <c r="C38" s="66"/>
      <c r="D38" s="66"/>
    </row>
    <row r="39" customFormat="false" ht="15" hidden="false" customHeight="false" outlineLevel="0" collapsed="false">
      <c r="B39" s="65"/>
      <c r="C39" s="66"/>
      <c r="D39" s="66"/>
    </row>
    <row r="40" customFormat="false" ht="15" hidden="false" customHeight="false" outlineLevel="0" collapsed="false">
      <c r="B40" s="65"/>
      <c r="C40" s="66"/>
      <c r="D40" s="66"/>
    </row>
    <row r="41" customFormat="false" ht="15" hidden="false" customHeight="false" outlineLevel="0" collapsed="false">
      <c r="B41" s="65"/>
      <c r="C41" s="66"/>
      <c r="D41" s="66"/>
    </row>
    <row r="42" customFormat="false" ht="15" hidden="false" customHeight="false" outlineLevel="0" collapsed="false">
      <c r="B42" s="65"/>
      <c r="C42" s="66"/>
      <c r="D42" s="66"/>
    </row>
    <row r="43" customFormat="false" ht="15" hidden="false" customHeight="false" outlineLevel="0" collapsed="false">
      <c r="B43" s="65"/>
      <c r="C43" s="66"/>
      <c r="D43" s="66"/>
    </row>
    <row r="44" customFormat="false" ht="15" hidden="false" customHeight="false" outlineLevel="0" collapsed="false">
      <c r="B44" s="65"/>
      <c r="C44" s="66"/>
      <c r="D44" s="66"/>
    </row>
    <row r="47" customFormat="false" ht="15" hidden="false" customHeight="false" outlineLevel="0" collapsed="false">
      <c r="B47" s="67" t="s">
        <v>161</v>
      </c>
      <c r="C47" s="67"/>
      <c r="D47" s="67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2026-08-08T20:59:46Z</dcterms:created>
  <dc:creator>V.E.N.D.E. con IA</dc:creator>
  <dc:description/>
  <dc:language>en-US</dc:language>
  <cp:lastModifiedBy/>
  <dcterms:modified xsi:type="dcterms:W3CDTF">2026-08-08T20:59:46Z</dcterms:modified>
  <cp:revision>0</cp:revision>
  <dc:subject/>
  <dc:title>V.E.N.D.E. con IA — Tablero Comercial de Ventas v1.1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